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cjnmx-my.sharepoint.com/personal/gmpena_scjn_gob_mx/Documents/2025/00_Portal de Internet/03-Octubre/23/02-Informe transparencia/"/>
    </mc:Choice>
  </mc:AlternateContent>
  <xr:revisionPtr revIDLastSave="2" documentId="8_{305F293E-545B-4211-B61F-FEE58E86A0D2}" xr6:coauthVersionLast="47" xr6:coauthVersionMax="47" xr10:uidLastSave="{434F7137-2F86-4600-9053-FE8284876CF9}"/>
  <bookViews>
    <workbookView xWindow="-120" yWindow="-120" windowWidth="29040" windowHeight="15960" tabRatio="854" firstSheet="1" activeTab="9" xr2:uid="{00000000-000D-0000-FFFF-FFFF00000000}"/>
  </bookViews>
  <sheets>
    <sheet name="Datos" sheetId="24" state="hidden" r:id="rId1"/>
    <sheet name="Enero" sheetId="1" r:id="rId2"/>
    <sheet name="Enero-Febrero" sheetId="26" r:id="rId3"/>
    <sheet name="Enero-Marzo" sheetId="27" r:id="rId4"/>
    <sheet name="Enero-Abril" sheetId="28" r:id="rId5"/>
    <sheet name="Enero-Mayo" sheetId="29" r:id="rId6"/>
    <sheet name="Enero-Junio" sheetId="30" r:id="rId7"/>
    <sheet name="Enero-Julio" sheetId="31" r:id="rId8"/>
    <sheet name="Enero-Agosto" sheetId="32" r:id="rId9"/>
    <sheet name="Enero-Septiembre" sheetId="33" r:id="rId10"/>
    <sheet name="Enero-Octubre" sheetId="34" state="hidden" r:id="rId11"/>
    <sheet name="Enero-Noviembre" sheetId="35" state="hidden" r:id="rId12"/>
    <sheet name="Enero-Diciembre" sheetId="36" state="hidden" r:id="rId13"/>
  </sheets>
  <definedNames>
    <definedName name="_xlnm.Print_Area" localSheetId="1">Enero!$A$1:$O$47</definedName>
    <definedName name="_xlnm.Print_Area" localSheetId="4">'Enero-Abril'!$A$1:$O$47</definedName>
    <definedName name="_xlnm.Print_Area" localSheetId="8">'Enero-Agosto'!$A$1:$O$47</definedName>
    <definedName name="_xlnm.Print_Area" localSheetId="12">'Enero-Diciembre'!$A$1:$O$47</definedName>
    <definedName name="_xlnm.Print_Area" localSheetId="2">'Enero-Febrero'!$A$1:$O$47</definedName>
    <definedName name="_xlnm.Print_Area" localSheetId="7">'Enero-Julio'!$A$1:$O$47</definedName>
    <definedName name="_xlnm.Print_Area" localSheetId="6">'Enero-Junio'!$A$1:$O$47</definedName>
    <definedName name="_xlnm.Print_Area" localSheetId="3">'Enero-Marzo'!$A$1:$O$47</definedName>
    <definedName name="_xlnm.Print_Area" localSheetId="5">'Enero-Mayo'!$A$1:$O$47</definedName>
    <definedName name="_xlnm.Print_Area" localSheetId="11">'Enero-Noviembre'!$A$1:$O$47</definedName>
    <definedName name="_xlnm.Print_Area" localSheetId="10">'Enero-Octubre'!$A$1:$O$47</definedName>
    <definedName name="_xlnm.Print_Area" localSheetId="9">'Enero-Septiembre'!$A$1:$O$47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24" l="1"/>
  <c r="N5" i="24" l="1"/>
  <c r="L25" i="24" l="1"/>
  <c r="B28" i="24" l="1"/>
  <c r="J6" i="24" l="1"/>
  <c r="L23" i="24"/>
  <c r="G25" i="30" l="1"/>
  <c r="G25" i="31"/>
  <c r="G21" i="31"/>
  <c r="G25" i="32"/>
  <c r="G25" i="33"/>
  <c r="G25" i="34"/>
  <c r="G25" i="35"/>
  <c r="G25" i="36"/>
  <c r="A4" i="36"/>
  <c r="G21" i="30"/>
  <c r="G21" i="32"/>
  <c r="G21" i="33"/>
  <c r="G21" i="34"/>
  <c r="G21" i="35"/>
  <c r="G21" i="36"/>
  <c r="G17" i="30"/>
  <c r="G17" i="31"/>
  <c r="G17" i="32"/>
  <c r="G17" i="33"/>
  <c r="G17" i="34"/>
  <c r="G17" i="35"/>
  <c r="G17" i="36"/>
  <c r="G14" i="30"/>
  <c r="G14" i="31"/>
  <c r="G14" i="32"/>
  <c r="G14" i="33"/>
  <c r="G14" i="34"/>
  <c r="G12" i="34"/>
  <c r="G12" i="33"/>
  <c r="G14" i="35"/>
  <c r="G14" i="36"/>
  <c r="G12" i="30"/>
  <c r="G12" i="31"/>
  <c r="G12" i="32"/>
  <c r="G12" i="35"/>
  <c r="G12" i="36"/>
  <c r="E12" i="30"/>
  <c r="E12" i="28" l="1"/>
  <c r="G25" i="29"/>
  <c r="G21" i="29"/>
  <c r="G17" i="29"/>
  <c r="G14" i="29"/>
  <c r="G12" i="29"/>
  <c r="G14" i="27"/>
  <c r="G25" i="28"/>
  <c r="G21" i="28"/>
  <c r="G17" i="28"/>
  <c r="G14" i="28"/>
  <c r="G12" i="28"/>
  <c r="G25" i="27"/>
  <c r="G21" i="27"/>
  <c r="G17" i="27"/>
  <c r="G12" i="27"/>
  <c r="G25" i="26"/>
  <c r="G21" i="26"/>
  <c r="G17" i="26"/>
  <c r="G14" i="26"/>
  <c r="G12" i="26"/>
  <c r="I7" i="36" l="1"/>
  <c r="I7" i="35"/>
  <c r="I7" i="34"/>
  <c r="I7" i="33"/>
  <c r="I7" i="32"/>
  <c r="I7" i="31"/>
  <c r="I7" i="30"/>
  <c r="I7" i="29"/>
  <c r="I7" i="28"/>
  <c r="I7" i="27"/>
  <c r="I7" i="26"/>
  <c r="I7" i="1"/>
  <c r="K9" i="24"/>
  <c r="K10" i="24"/>
  <c r="K11" i="24"/>
  <c r="K12" i="24"/>
  <c r="K13" i="24"/>
  <c r="K14" i="24"/>
  <c r="K15" i="24"/>
  <c r="K16" i="24"/>
  <c r="K8" i="24"/>
  <c r="K7" i="24"/>
  <c r="K6" i="24"/>
  <c r="K5" i="24"/>
  <c r="N17" i="1"/>
  <c r="N14" i="1"/>
  <c r="E25" i="36"/>
  <c r="E21" i="36"/>
  <c r="E25" i="35"/>
  <c r="E21" i="35"/>
  <c r="E25" i="34"/>
  <c r="E21" i="34"/>
  <c r="E25" i="33"/>
  <c r="E21" i="33"/>
  <c r="E25" i="32"/>
  <c r="E21" i="32"/>
  <c r="E25" i="31"/>
  <c r="E21" i="31"/>
  <c r="E25" i="30"/>
  <c r="E21" i="30"/>
  <c r="E25" i="29"/>
  <c r="E21" i="29"/>
  <c r="E25" i="28"/>
  <c r="E21" i="28"/>
  <c r="E25" i="27"/>
  <c r="E21" i="27"/>
  <c r="E25" i="26"/>
  <c r="E21" i="26"/>
  <c r="E17" i="36"/>
  <c r="E17" i="35"/>
  <c r="E17" i="34"/>
  <c r="E17" i="33"/>
  <c r="E17" i="32"/>
  <c r="E17" i="31"/>
  <c r="E17" i="30"/>
  <c r="E17" i="29"/>
  <c r="E17" i="28"/>
  <c r="E17" i="27"/>
  <c r="E17" i="26"/>
  <c r="E14" i="36"/>
  <c r="E14" i="35"/>
  <c r="E14" i="34"/>
  <c r="E14" i="33"/>
  <c r="E14" i="32"/>
  <c r="E14" i="31"/>
  <c r="E14" i="30"/>
  <c r="E14" i="29"/>
  <c r="E14" i="28"/>
  <c r="E9" i="28" s="1"/>
  <c r="E14" i="27"/>
  <c r="E14" i="26"/>
  <c r="E12" i="36"/>
  <c r="E12" i="35"/>
  <c r="E12" i="34"/>
  <c r="E12" i="33"/>
  <c r="E12" i="32"/>
  <c r="E12" i="31"/>
  <c r="E12" i="29"/>
  <c r="E12" i="27"/>
  <c r="E12" i="26"/>
  <c r="A7" i="36"/>
  <c r="A28" i="36"/>
  <c r="A27" i="36"/>
  <c r="N20" i="36"/>
  <c r="A7" i="35"/>
  <c r="A4" i="35"/>
  <c r="A28" i="35"/>
  <c r="A27" i="35"/>
  <c r="N20" i="35"/>
  <c r="A7" i="34"/>
  <c r="A4" i="34"/>
  <c r="A28" i="34"/>
  <c r="A27" i="34"/>
  <c r="N20" i="34"/>
  <c r="A7" i="33"/>
  <c r="A4" i="33"/>
  <c r="A28" i="33"/>
  <c r="A27" i="33"/>
  <c r="N20" i="33"/>
  <c r="A7" i="32"/>
  <c r="A4" i="32"/>
  <c r="A28" i="32"/>
  <c r="A27" i="32"/>
  <c r="N20" i="32"/>
  <c r="A7" i="31"/>
  <c r="A4" i="31"/>
  <c r="A28" i="31"/>
  <c r="A27" i="31"/>
  <c r="N20" i="31"/>
  <c r="A7" i="30"/>
  <c r="A4" i="30"/>
  <c r="A28" i="30"/>
  <c r="A27" i="30"/>
  <c r="N20" i="30"/>
  <c r="A7" i="29"/>
  <c r="A4" i="29"/>
  <c r="A28" i="29"/>
  <c r="A27" i="29"/>
  <c r="N20" i="29"/>
  <c r="A7" i="28"/>
  <c r="A4" i="28"/>
  <c r="A28" i="28"/>
  <c r="A27" i="28"/>
  <c r="N20" i="28"/>
  <c r="A7" i="27"/>
  <c r="A4" i="27"/>
  <c r="A28" i="27"/>
  <c r="A27" i="27"/>
  <c r="N20" i="27"/>
  <c r="A7" i="26"/>
  <c r="A4" i="26"/>
  <c r="A28" i="26"/>
  <c r="A27" i="26"/>
  <c r="N20" i="26"/>
  <c r="E25" i="1"/>
  <c r="A28" i="1"/>
  <c r="A27" i="1"/>
  <c r="A7" i="1"/>
  <c r="A4" i="1"/>
  <c r="N20" i="1"/>
  <c r="M17" i="24"/>
  <c r="M27" i="24" s="1"/>
  <c r="E21" i="1"/>
  <c r="E17" i="1"/>
  <c r="E14" i="1"/>
  <c r="E12" i="1"/>
  <c r="I17" i="24"/>
  <c r="I27" i="24" s="1"/>
  <c r="G17" i="24"/>
  <c r="L22" i="24"/>
  <c r="L20" i="24"/>
  <c r="L21" i="24"/>
  <c r="D5" i="24"/>
  <c r="D6" i="24" s="1"/>
  <c r="D7" i="24" s="1"/>
  <c r="D8" i="24" s="1"/>
  <c r="D9" i="24" s="1"/>
  <c r="D10" i="24" s="1"/>
  <c r="D11" i="24" s="1"/>
  <c r="D12" i="24" s="1"/>
  <c r="D13" i="24" s="1"/>
  <c r="D14" i="24" s="1"/>
  <c r="D15" i="24" s="1"/>
  <c r="D16" i="24" s="1"/>
  <c r="D17" i="24" s="1"/>
  <c r="D18" i="24" s="1"/>
  <c r="D19" i="24" s="1"/>
  <c r="D20" i="24" s="1"/>
  <c r="D21" i="24" s="1"/>
  <c r="D22" i="24" s="1"/>
  <c r="D23" i="24" s="1"/>
  <c r="D24" i="24" s="1"/>
  <c r="P17" i="24"/>
  <c r="O17" i="24"/>
  <c r="L5" i="24"/>
  <c r="L6" i="24" s="1"/>
  <c r="L7" i="24" s="1"/>
  <c r="L8" i="24" s="1"/>
  <c r="L9" i="24" s="1"/>
  <c r="L10" i="24" s="1"/>
  <c r="L11" i="24" s="1"/>
  <c r="L12" i="24" s="1"/>
  <c r="L13" i="24" s="1"/>
  <c r="L14" i="24" s="1"/>
  <c r="L15" i="24" s="1"/>
  <c r="L16" i="24" s="1"/>
  <c r="L17" i="24" s="1"/>
  <c r="C28" i="24" l="1"/>
  <c r="C27" i="24"/>
  <c r="D27" i="24" s="1"/>
  <c r="G27" i="24" s="1"/>
  <c r="L27" i="24" s="1"/>
  <c r="L26" i="24"/>
  <c r="H5" i="24"/>
  <c r="H6" i="24" s="1"/>
  <c r="H7" i="24" s="1"/>
  <c r="H8" i="24" s="1"/>
  <c r="H9" i="24" s="1"/>
  <c r="H10" i="24" s="1"/>
  <c r="H11" i="24" s="1"/>
  <c r="H12" i="24" s="1"/>
  <c r="H13" i="24" s="1"/>
  <c r="H14" i="24" s="1"/>
  <c r="H15" i="24" s="1"/>
  <c r="H16" i="24" s="1"/>
  <c r="N12" i="36" s="1"/>
  <c r="L24" i="24"/>
  <c r="E9" i="27"/>
  <c r="G9" i="30"/>
  <c r="G9" i="34"/>
  <c r="G9" i="36"/>
  <c r="G9" i="35"/>
  <c r="G9" i="31"/>
  <c r="G9" i="33"/>
  <c r="G9" i="32"/>
  <c r="G9" i="27"/>
  <c r="G9" i="26"/>
  <c r="G9" i="28"/>
  <c r="G9" i="29"/>
  <c r="K17" i="24"/>
  <c r="N6" i="24"/>
  <c r="E9" i="26"/>
  <c r="E9" i="34"/>
  <c r="E9" i="31"/>
  <c r="E9" i="36"/>
  <c r="E9" i="35"/>
  <c r="E9" i="33"/>
  <c r="E9" i="32"/>
  <c r="E9" i="30"/>
  <c r="E9" i="29"/>
  <c r="N12" i="30" l="1"/>
  <c r="N12" i="35"/>
  <c r="N12" i="27"/>
  <c r="N12" i="28"/>
  <c r="N12" i="32"/>
  <c r="N12" i="26"/>
  <c r="N12" i="29"/>
  <c r="N12" i="1"/>
  <c r="N9" i="1" s="1"/>
  <c r="N12" i="31"/>
  <c r="N12" i="34"/>
  <c r="N12" i="33"/>
  <c r="N7" i="24"/>
  <c r="N17" i="26"/>
  <c r="J7" i="24"/>
  <c r="N14" i="26"/>
  <c r="N9" i="26" l="1"/>
  <c r="J8" i="24"/>
  <c r="N14" i="27"/>
  <c r="N9" i="27" s="1"/>
  <c r="N8" i="24"/>
  <c r="N17" i="27"/>
  <c r="N9" i="24" l="1"/>
  <c r="N17" i="28"/>
  <c r="J9" i="24"/>
  <c r="N14" i="28"/>
  <c r="N9" i="28" s="1"/>
  <c r="J10" i="24" l="1"/>
  <c r="N14" i="29"/>
  <c r="N9" i="29" s="1"/>
  <c r="N10" i="24"/>
  <c r="N17" i="29"/>
  <c r="N11" i="24" l="1"/>
  <c r="N17" i="30"/>
  <c r="J11" i="24"/>
  <c r="N14" i="30"/>
  <c r="N9" i="30" s="1"/>
  <c r="J12" i="24" l="1"/>
  <c r="N14" i="31"/>
  <c r="N9" i="31" s="1"/>
  <c r="N12" i="24"/>
  <c r="N17" i="31"/>
  <c r="N13" i="24" l="1"/>
  <c r="N17" i="32"/>
  <c r="J13" i="24"/>
  <c r="N14" i="32"/>
  <c r="N9" i="32" s="1"/>
  <c r="J14" i="24" l="1"/>
  <c r="N14" i="33"/>
  <c r="N9" i="33" s="1"/>
  <c r="N14" i="24"/>
  <c r="N17" i="33"/>
  <c r="E9" i="1"/>
  <c r="N15" i="24" l="1"/>
  <c r="N17" i="34"/>
  <c r="J15" i="24"/>
  <c r="N14" i="34"/>
  <c r="N9" i="34" s="1"/>
  <c r="J16" i="24" l="1"/>
  <c r="N14" i="36" s="1"/>
  <c r="N9" i="36" s="1"/>
  <c r="N14" i="35"/>
  <c r="N9" i="35" s="1"/>
  <c r="N16" i="24"/>
  <c r="N17" i="36" s="1"/>
  <c r="N17" i="35"/>
</calcChain>
</file>

<file path=xl/sharedStrings.xml><?xml version="1.0" encoding="utf-8"?>
<sst xmlns="http://schemas.openxmlformats.org/spreadsheetml/2006/main" count="332" uniqueCount="57">
  <si>
    <t>Ejercicio</t>
  </si>
  <si>
    <t>Procedimientos de Acceso a la Información</t>
  </si>
  <si>
    <t>Comité Especializado</t>
  </si>
  <si>
    <t>Comité de Transparencia</t>
  </si>
  <si>
    <t>Anual</t>
  </si>
  <si>
    <t>Acumulado</t>
  </si>
  <si>
    <t>Mes</t>
  </si>
  <si>
    <t>Solicitudes tramitadas por procedimiento Sumario</t>
  </si>
  <si>
    <r>
      <t xml:space="preserve">AcumuladoSolicitudes tramitadas por procedimiento Sumario
</t>
    </r>
    <r>
      <rPr>
        <b/>
        <i/>
        <sz val="11"/>
        <color rgb="FF24135F"/>
        <rFont val="Myriad Pro"/>
        <family val="2"/>
      </rPr>
      <t>ACUMULADO</t>
    </r>
  </si>
  <si>
    <t>Solicitudes tramitadas por la Unidad de Transparencia</t>
  </si>
  <si>
    <r>
      <t xml:space="preserve">Solicitudes tramitadas por la Unidad de Transparencia
</t>
    </r>
    <r>
      <rPr>
        <b/>
        <i/>
        <sz val="11"/>
        <color rgb="FF24135F"/>
        <rFont val="Myriad Pro"/>
        <family val="2"/>
      </rPr>
      <t>ACUMULADO</t>
    </r>
  </si>
  <si>
    <r>
      <t xml:space="preserve">Total de solicitudes tramitadas mediante los Procedimientos ordinarios y sumarios
</t>
    </r>
    <r>
      <rPr>
        <b/>
        <i/>
        <sz val="11"/>
        <color theme="0"/>
        <rFont val="Myriad Pro"/>
        <family val="2"/>
      </rPr>
      <t>POR PERIODO</t>
    </r>
  </si>
  <si>
    <r>
      <t>Total de solicitudes tramitadas mediante los Procedimientos ordinarios y sumarios</t>
    </r>
    <r>
      <rPr>
        <b/>
        <i/>
        <sz val="11"/>
        <color theme="0"/>
        <rFont val="Myriad Pro"/>
        <family val="2"/>
      </rPr>
      <t xml:space="preserve">
ACUMUADO</t>
    </r>
  </si>
  <si>
    <t>Solicitudes desahogadas personas privadas de su Libertad</t>
  </si>
  <si>
    <r>
      <t xml:space="preserve">Solicitudes desahogadas personas privadas de su Libertad
</t>
    </r>
    <r>
      <rPr>
        <b/>
        <i/>
        <sz val="11"/>
        <color rgb="FF24135F"/>
        <rFont val="Myriad Pro"/>
        <family val="2"/>
      </rPr>
      <t>ACUMULADO</t>
    </r>
  </si>
  <si>
    <t>Recursos de revisión interpuestos</t>
  </si>
  <si>
    <t>Total de solicitudes turnadas para su conocimiento</t>
  </si>
  <si>
    <t>Ene</t>
  </si>
  <si>
    <t>Enero</t>
  </si>
  <si>
    <t>Feb</t>
  </si>
  <si>
    <t>Febrero</t>
  </si>
  <si>
    <t>Mar</t>
  </si>
  <si>
    <t>Marzo</t>
  </si>
  <si>
    <t>Abr</t>
  </si>
  <si>
    <t>Abril</t>
  </si>
  <si>
    <t>May</t>
  </si>
  <si>
    <t>Mayo</t>
  </si>
  <si>
    <t>Jun</t>
  </si>
  <si>
    <t>Junio</t>
  </si>
  <si>
    <t>Jul</t>
  </si>
  <si>
    <t>Julio</t>
  </si>
  <si>
    <t>Ago</t>
  </si>
  <si>
    <t>Agosto</t>
  </si>
  <si>
    <t>Sep</t>
  </si>
  <si>
    <t>Septiembre</t>
  </si>
  <si>
    <t>Oct</t>
  </si>
  <si>
    <t>Octubre</t>
  </si>
  <si>
    <t>Nov</t>
  </si>
  <si>
    <t>Noviembre</t>
  </si>
  <si>
    <t>Dic</t>
  </si>
  <si>
    <t>Diciembre</t>
  </si>
  <si>
    <t>Total de solicitudes tramitadas mediante los Procedimientos ordinarios y sumarios</t>
  </si>
  <si>
    <t xml:space="preserve">Unidad General de Transparencia y </t>
  </si>
  <si>
    <t>Sistematización de la Información Judicial</t>
  </si>
  <si>
    <t>Resumen General de Solicitudes de Acceso a la Información</t>
  </si>
  <si>
    <t>Mensual</t>
  </si>
  <si>
    <t xml:space="preserve">Total de solicitudes tramitadas mediante los </t>
  </si>
  <si>
    <t>Total de solicitudes tramitadas mediante los</t>
  </si>
  <si>
    <t>Procedimientos ordinarios y sumarios</t>
  </si>
  <si>
    <t>Procedimientos sumario y ordinario</t>
  </si>
  <si>
    <t>Solicitudes desahogadas personas privadas de</t>
  </si>
  <si>
    <t>su libertad</t>
  </si>
  <si>
    <t xml:space="preserve">Solicitudes de Acceso a la Información     </t>
  </si>
  <si>
    <t>Acumulado 
Año</t>
  </si>
  <si>
    <r>
      <t xml:space="preserve">Recursos de revisión interpuestos </t>
    </r>
    <r>
      <rPr>
        <sz val="11"/>
        <color theme="1"/>
        <rFont val="Arial"/>
        <family val="2"/>
      </rPr>
      <t>*</t>
    </r>
  </si>
  <si>
    <r>
      <rPr>
        <sz val="12"/>
        <color theme="1"/>
        <rFont val="Arial"/>
        <family val="2"/>
      </rPr>
      <t>*</t>
    </r>
    <r>
      <rPr>
        <sz val="10"/>
        <color theme="1"/>
        <rFont val="Arial"/>
        <family val="2"/>
      </rPr>
      <t>La cifra muestra el total de recursos de revisión presentados y que eventualmente son determinados por el Comité Especializado de Ministros, como asuntos jurisdiccionales o asuntos en materia administrativa</t>
    </r>
  </si>
  <si>
    <t>|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</si>
</sst>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Georgia"/>
      <family val="1"/>
    </font>
    <font>
      <sz val="14"/>
      <color theme="1"/>
      <name val="Georgia"/>
      <family val="1"/>
    </font>
    <font>
      <b/>
      <sz val="9"/>
      <color rgb="FF595959"/>
      <name val="Georgia"/>
      <family val="1"/>
    </font>
    <font>
      <sz val="14"/>
      <color theme="6" tint="-0.249977111117893"/>
      <name val="Georgia"/>
      <family val="1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4"/>
      <color theme="8" tint="-0.249977111117893"/>
      <name val="Georgia"/>
      <family val="1"/>
    </font>
    <font>
      <b/>
      <sz val="10"/>
      <color theme="8" tint="-0.249977111117893"/>
      <name val="Georgia"/>
      <family val="1"/>
    </font>
    <font>
      <sz val="8"/>
      <color theme="1"/>
      <name val="Arial"/>
      <family val="2"/>
    </font>
    <font>
      <sz val="11"/>
      <color theme="1"/>
      <name val="Myriad Pro"/>
      <family val="2"/>
    </font>
    <font>
      <b/>
      <sz val="14"/>
      <color theme="1"/>
      <name val="Myriad Pro"/>
      <family val="2"/>
    </font>
    <font>
      <sz val="11"/>
      <color theme="0"/>
      <name val="Myriad Pro"/>
      <family val="2"/>
    </font>
    <font>
      <b/>
      <sz val="14"/>
      <color theme="0"/>
      <name val="Myriad Pro"/>
      <family val="2"/>
    </font>
    <font>
      <sz val="9"/>
      <color theme="0"/>
      <name val="Myriad Pro"/>
      <family val="2"/>
    </font>
    <font>
      <sz val="14"/>
      <color theme="1"/>
      <name val="Myriad Pro"/>
      <family val="2"/>
    </font>
    <font>
      <sz val="14"/>
      <color theme="0"/>
      <name val="Myriad Pro"/>
      <family val="2"/>
    </font>
    <font>
      <b/>
      <i/>
      <sz val="11"/>
      <color theme="0"/>
      <name val="Myriad Pro"/>
      <family val="2"/>
    </font>
    <font>
      <sz val="16"/>
      <color theme="1"/>
      <name val="Myriad Pro"/>
      <family val="2"/>
    </font>
    <font>
      <sz val="11"/>
      <color rgb="FF24135F"/>
      <name val="Myriad Pro"/>
      <family val="2"/>
    </font>
    <font>
      <sz val="8"/>
      <name val="Calibri"/>
      <family val="2"/>
      <scheme val="minor"/>
    </font>
    <font>
      <b/>
      <i/>
      <sz val="11"/>
      <color rgb="FF24135F"/>
      <name val="Myriad Pro"/>
      <family val="2"/>
    </font>
    <font>
      <b/>
      <sz val="14"/>
      <color rgb="FF24133C"/>
      <name val="Myriad Pro"/>
      <family val="2"/>
    </font>
    <font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24135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4133C"/>
        <bgColor indexed="64"/>
      </patternFill>
    </fill>
    <fill>
      <patternFill patternType="solid">
        <fgColor rgb="FFB6B6E4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theme="1" tint="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/>
    <xf numFmtId="0" fontId="2" fillId="0" borderId="1" xfId="0" applyFont="1" applyBorder="1"/>
    <xf numFmtId="0" fontId="5" fillId="0" borderId="0" xfId="0" applyFont="1" applyAlignment="1">
      <alignment horizontal="right"/>
    </xf>
    <xf numFmtId="0" fontId="6" fillId="0" borderId="0" xfId="0" applyFont="1"/>
    <xf numFmtId="0" fontId="7" fillId="0" borderId="0" xfId="0" applyFont="1"/>
    <xf numFmtId="0" fontId="7" fillId="0" borderId="1" xfId="0" applyFont="1" applyBorder="1"/>
    <xf numFmtId="3" fontId="7" fillId="0" borderId="0" xfId="0" applyNumberFormat="1" applyFont="1"/>
    <xf numFmtId="3" fontId="8" fillId="0" borderId="0" xfId="0" applyNumberFormat="1" applyFont="1"/>
    <xf numFmtId="0" fontId="8" fillId="0" borderId="0" xfId="0" applyFont="1"/>
    <xf numFmtId="0" fontId="9" fillId="0" borderId="0" xfId="0" applyFont="1"/>
    <xf numFmtId="0" fontId="10" fillId="0" borderId="0" xfId="0" applyFont="1" applyAlignment="1">
      <alignment horizontal="right" wrapText="1"/>
    </xf>
    <xf numFmtId="17" fontId="10" fillId="0" borderId="0" xfId="0" quotePrefix="1" applyNumberFormat="1" applyFont="1" applyAlignment="1">
      <alignment horizontal="right" wrapText="1"/>
    </xf>
    <xf numFmtId="3" fontId="2" fillId="0" borderId="0" xfId="0" applyNumberFormat="1" applyFont="1"/>
    <xf numFmtId="3" fontId="2" fillId="0" borderId="1" xfId="0" applyNumberFormat="1" applyFont="1" applyBorder="1"/>
    <xf numFmtId="0" fontId="7" fillId="0" borderId="0" xfId="0" applyFont="1" applyAlignment="1">
      <alignment vertical="center" wrapText="1"/>
    </xf>
    <xf numFmtId="0" fontId="14" fillId="2" borderId="2" xfId="0" applyFont="1" applyFill="1" applyBorder="1" applyAlignment="1">
      <alignment horizontal="left" vertical="center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right" vertical="center"/>
    </xf>
    <xf numFmtId="0" fontId="16" fillId="2" borderId="2" xfId="0" applyFont="1" applyFill="1" applyBorder="1" applyAlignment="1">
      <alignment vertical="center" wrapText="1"/>
    </xf>
    <xf numFmtId="3" fontId="17" fillId="0" borderId="2" xfId="0" applyNumberFormat="1" applyFont="1" applyBorder="1" applyAlignment="1">
      <alignment vertical="center"/>
    </xf>
    <xf numFmtId="3" fontId="17" fillId="0" borderId="2" xfId="0" applyNumberFormat="1" applyFont="1" applyBorder="1"/>
    <xf numFmtId="3" fontId="17" fillId="0" borderId="0" xfId="0" applyNumberFormat="1" applyFont="1"/>
    <xf numFmtId="0" fontId="14" fillId="2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right"/>
    </xf>
    <xf numFmtId="0" fontId="12" fillId="0" borderId="0" xfId="0" applyFont="1"/>
    <xf numFmtId="0" fontId="14" fillId="2" borderId="0" xfId="0" applyFont="1" applyFill="1" applyAlignment="1">
      <alignment horizontal="center" vertical="center"/>
    </xf>
    <xf numFmtId="0" fontId="20" fillId="0" borderId="2" xfId="0" applyFont="1" applyBorder="1"/>
    <xf numFmtId="0" fontId="12" fillId="0" borderId="2" xfId="0" applyFont="1" applyBorder="1" applyAlignment="1">
      <alignment horizontal="center"/>
    </xf>
    <xf numFmtId="0" fontId="12" fillId="0" borderId="0" xfId="0" applyFont="1" applyAlignment="1">
      <alignment vertical="center"/>
    </xf>
    <xf numFmtId="3" fontId="15" fillId="2" borderId="2" xfId="0" applyNumberFormat="1" applyFont="1" applyFill="1" applyBorder="1" applyAlignment="1">
      <alignment horizontal="right" vertical="center"/>
    </xf>
    <xf numFmtId="3" fontId="13" fillId="0" borderId="2" xfId="0" applyNumberFormat="1" applyFont="1" applyBorder="1" applyAlignment="1">
      <alignment vertical="center"/>
    </xf>
    <xf numFmtId="3" fontId="12" fillId="0" borderId="0" xfId="0" applyNumberFormat="1" applyFont="1"/>
    <xf numFmtId="3" fontId="18" fillId="2" borderId="2" xfId="0" applyNumberFormat="1" applyFont="1" applyFill="1" applyBorder="1"/>
    <xf numFmtId="0" fontId="21" fillId="3" borderId="2" xfId="0" applyFont="1" applyFill="1" applyBorder="1" applyAlignment="1">
      <alignment horizontal="left" vertical="center"/>
    </xf>
    <xf numFmtId="0" fontId="21" fillId="3" borderId="2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3" fontId="15" fillId="2" borderId="3" xfId="0" applyNumberFormat="1" applyFont="1" applyFill="1" applyBorder="1" applyAlignment="1">
      <alignment horizontal="right" vertical="center"/>
    </xf>
    <xf numFmtId="3" fontId="13" fillId="0" borderId="5" xfId="0" applyNumberFormat="1" applyFont="1" applyBorder="1" applyAlignment="1">
      <alignment vertical="center"/>
    </xf>
    <xf numFmtId="0" fontId="14" fillId="4" borderId="7" xfId="0" applyFont="1" applyFill="1" applyBorder="1" applyAlignment="1">
      <alignment horizontal="center" vertical="center" wrapText="1"/>
    </xf>
    <xf numFmtId="3" fontId="15" fillId="4" borderId="6" xfId="0" applyNumberFormat="1" applyFont="1" applyFill="1" applyBorder="1" applyAlignment="1">
      <alignment horizontal="right" vertical="center"/>
    </xf>
    <xf numFmtId="0" fontId="12" fillId="0" borderId="5" xfId="0" applyFont="1" applyBorder="1" applyAlignment="1">
      <alignment horizontal="center"/>
    </xf>
    <xf numFmtId="0" fontId="16" fillId="2" borderId="0" xfId="0" applyFont="1" applyFill="1" applyAlignment="1">
      <alignment vertical="center" wrapText="1"/>
    </xf>
    <xf numFmtId="3" fontId="24" fillId="3" borderId="0" xfId="0" applyNumberFormat="1" applyFont="1" applyFill="1" applyAlignment="1">
      <alignment horizontal="right" vertical="center"/>
    </xf>
    <xf numFmtId="0" fontId="14" fillId="2" borderId="7" xfId="0" applyFont="1" applyFill="1" applyBorder="1" applyAlignment="1">
      <alignment horizontal="center" vertical="center" wrapText="1"/>
    </xf>
    <xf numFmtId="3" fontId="15" fillId="4" borderId="9" xfId="0" applyNumberFormat="1" applyFont="1" applyFill="1" applyBorder="1" applyAlignment="1">
      <alignment horizontal="right" vertical="center"/>
    </xf>
    <xf numFmtId="3" fontId="24" fillId="3" borderId="8" xfId="0" applyNumberFormat="1" applyFont="1" applyFill="1" applyBorder="1" applyAlignment="1">
      <alignment horizontal="right" vertical="center"/>
    </xf>
    <xf numFmtId="3" fontId="17" fillId="5" borderId="2" xfId="0" applyNumberFormat="1" applyFont="1" applyFill="1" applyBorder="1" applyAlignment="1" applyProtection="1">
      <alignment vertical="center"/>
      <protection locked="0"/>
    </xf>
    <xf numFmtId="3" fontId="17" fillId="5" borderId="5" xfId="0" applyNumberFormat="1" applyFont="1" applyFill="1" applyBorder="1" applyAlignment="1" applyProtection="1">
      <alignment vertical="center"/>
      <protection locked="0"/>
    </xf>
    <xf numFmtId="3" fontId="17" fillId="6" borderId="2" xfId="0" applyNumberFormat="1" applyFont="1" applyFill="1" applyBorder="1" applyAlignment="1">
      <alignment vertical="center"/>
    </xf>
    <xf numFmtId="3" fontId="17" fillId="6" borderId="2" xfId="0" applyNumberFormat="1" applyFont="1" applyFill="1" applyBorder="1"/>
    <xf numFmtId="0" fontId="12" fillId="0" borderId="3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/>
    </xf>
    <xf numFmtId="17" fontId="3" fillId="0" borderId="0" xfId="0" quotePrefix="1" applyNumberFormat="1" applyFont="1" applyAlignment="1">
      <alignment horizontal="center"/>
    </xf>
    <xf numFmtId="0" fontId="11" fillId="0" borderId="0" xfId="0" quotePrefix="1" applyFont="1" applyAlignment="1">
      <alignment horizontal="left" vertical="center" wrapText="1"/>
    </xf>
    <xf numFmtId="0" fontId="2" fillId="0" borderId="0" xfId="0" applyFont="1" applyAlignment="1">
      <alignment horizontal="justify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98C7"/>
      <color rgb="FF003A70"/>
      <color rgb="FFB6B6E4"/>
      <color rgb="FF24135F"/>
      <color rgb="FF24133C"/>
      <color rgb="FF006A71"/>
      <color rgb="FF73AFB6"/>
      <color rgb="FF4C2432"/>
      <color rgb="FFB15C12"/>
      <color rgb="FF73AC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003A70"/>
              </a:solidFill>
              <a:scene3d>
                <a:camera prst="orthographicFront"/>
                <a:lightRig rig="threePt" dir="t"/>
              </a:scene3d>
              <a:sp3d>
                <a:bevelT w="158750" h="158750"/>
              </a:sp3d>
            </c:spPr>
            <c:extLst>
              <c:ext xmlns:c16="http://schemas.microsoft.com/office/drawing/2014/chart" uri="{C3380CC4-5D6E-409C-BE32-E72D297353CC}">
                <c16:uniqueId val="{00000000-DF0E-4A82-BE83-64402C064C95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</c:f>
              <c:numCache>
                <c:formatCode>#,##0</c:formatCode>
                <c:ptCount val="1"/>
                <c:pt idx="0">
                  <c:v>6716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F1-49F1-B88B-8DB8E2248E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8994080"/>
        <c:axId val="878988640"/>
      </c:barChart>
      <c:catAx>
        <c:axId val="8789940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878988640"/>
        <c:crosses val="autoZero"/>
        <c:auto val="1"/>
        <c:lblAlgn val="ctr"/>
        <c:lblOffset val="100"/>
        <c:noMultiLvlLbl val="0"/>
      </c:catAx>
      <c:valAx>
        <c:axId val="878988640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87899408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EA-41DC-A25E-2198F2AABA66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EA-41DC-A25E-2198F2AABA66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EA-41DC-A25E-2198F2AABA66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EA-41DC-A25E-2198F2AABA66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BEA-41DC-A25E-2198F2AABA66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BEA-41DC-A25E-2198F2AABA66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BEA-41DC-A25E-2198F2AABA66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BEA-41DC-A25E-2198F2AABA66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BEA-41DC-A25E-2198F2AABA66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BEA-41DC-A25E-2198F2AABA66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BEA-41DC-A25E-2198F2AABA66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BEA-41DC-A25E-2198F2AABA66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BEA-41DC-A25E-2198F2AABA66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BEA-41DC-A25E-2198F2AABA66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BEA-41DC-A25E-2198F2AABA66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0BEA-41DC-A25E-2198F2AABA66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BEA-41DC-A25E-2198F2AABA66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0BEA-41DC-A25E-2198F2AABA66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BEA-41DC-A25E-2198F2AABA66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0BEA-41DC-A25E-2198F2AABA66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0BEA-41DC-A25E-2198F2AABA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0BEA-41DC-A25E-2198F2AABA66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0BEA-41DC-A25E-2198F2AABA66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0BEA-41DC-A25E-2198F2AABA6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0BEA-41DC-A25E-2198F2AABA66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Datos!$L$9</c:f>
              <c:numCache>
                <c:formatCode>#,##0</c:formatCode>
                <c:ptCount val="1"/>
                <c:pt idx="0">
                  <c:v>28092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0BEA-41DC-A25E-2198F2AABA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Datos!$E$5:$E$10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Datos!$K$5:$K$10</c:f>
              <c:numCache>
                <c:formatCode>#,##0</c:formatCode>
                <c:ptCount val="6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  <c:pt idx="3">
                  <c:v>4572</c:v>
                </c:pt>
                <c:pt idx="4">
                  <c:v>4487</c:v>
                </c:pt>
                <c:pt idx="5">
                  <c:v>6416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49-47F8-A721-23A8A25F07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7174528"/>
        <c:axId val="907176704"/>
      </c:barChart>
      <c:catAx>
        <c:axId val="90717452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907176704"/>
        <c:crosses val="autoZero"/>
        <c:auto val="1"/>
        <c:lblAlgn val="ctr"/>
        <c:lblOffset val="100"/>
        <c:noMultiLvlLbl val="0"/>
      </c:catAx>
      <c:valAx>
        <c:axId val="907176704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90717452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FC-4A71-9F26-AE0E1373A500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FC-4A71-9F26-AE0E1373A500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FC-4A71-9F26-AE0E1373A500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AFC-4A71-9F26-AE0E1373A500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AFC-4A71-9F26-AE0E1373A500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AFC-4A71-9F26-AE0E1373A500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AFC-4A71-9F26-AE0E1373A500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AFC-4A71-9F26-AE0E1373A500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AFC-4A71-9F26-AE0E1373A500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AFC-4A71-9F26-AE0E1373A500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AFC-4A71-9F26-AE0E1373A500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AFC-4A71-9F26-AE0E1373A500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AFC-4A71-9F26-AE0E1373A500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AFC-4A71-9F26-AE0E1373A500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AFC-4A71-9F26-AE0E1373A500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FAFC-4A71-9F26-AE0E1373A500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FAFC-4A71-9F26-AE0E1373A500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FAFC-4A71-9F26-AE0E1373A500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AFC-4A71-9F26-AE0E1373A500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FAFC-4A71-9F26-AE0E1373A500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FAFC-4A71-9F26-AE0E1373A50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FAFC-4A71-9F26-AE0E1373A500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FAFC-4A71-9F26-AE0E1373A500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FAFC-4A71-9F26-AE0E1373A50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FAFC-4A71-9F26-AE0E1373A500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Datos!$L$10</c:f>
              <c:numCache>
                <c:formatCode>#,##0</c:formatCode>
                <c:ptCount val="1"/>
                <c:pt idx="0">
                  <c:v>34508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FAFC-4A71-9F26-AE0E1373A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Datos!$E$5:$E$11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Datos!$K$5:$K$11</c:f>
              <c:numCache>
                <c:formatCode>#,##0</c:formatCode>
                <c:ptCount val="7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  <c:pt idx="3">
                  <c:v>4572</c:v>
                </c:pt>
                <c:pt idx="4">
                  <c:v>4487</c:v>
                </c:pt>
                <c:pt idx="5">
                  <c:v>6416</c:v>
                </c:pt>
                <c:pt idx="6">
                  <c:v>2719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E0-428A-BD03-7D82F8014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7182144"/>
        <c:axId val="907185408"/>
      </c:barChart>
      <c:catAx>
        <c:axId val="9071821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907185408"/>
        <c:crosses val="autoZero"/>
        <c:auto val="1"/>
        <c:lblAlgn val="ctr"/>
        <c:lblOffset val="100"/>
        <c:noMultiLvlLbl val="0"/>
      </c:catAx>
      <c:valAx>
        <c:axId val="907185408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90718214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01-4E23-AD8C-79C969C57BC0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01-4E23-AD8C-79C969C57BC0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01-4E23-AD8C-79C969C57BC0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01-4E23-AD8C-79C969C57BC0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D01-4E23-AD8C-79C969C57BC0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D01-4E23-AD8C-79C969C57BC0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D01-4E23-AD8C-79C969C57BC0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D01-4E23-AD8C-79C969C57BC0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D01-4E23-AD8C-79C969C57BC0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D01-4E23-AD8C-79C969C57BC0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D01-4E23-AD8C-79C969C57BC0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D01-4E23-AD8C-79C969C57BC0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D01-4E23-AD8C-79C969C57BC0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D01-4E23-AD8C-79C969C57BC0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D01-4E23-AD8C-79C969C57BC0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7D01-4E23-AD8C-79C969C57BC0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7D01-4E23-AD8C-79C969C57BC0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7D01-4E23-AD8C-79C969C57BC0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D01-4E23-AD8C-79C969C57BC0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7D01-4E23-AD8C-79C969C57BC0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D01-4E23-AD8C-79C969C57B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7D01-4E23-AD8C-79C969C57BC0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7D01-4E23-AD8C-79C969C57BC0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7D01-4E23-AD8C-79C969C57BC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7D01-4E23-AD8C-79C969C57BC0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Datos!$L$11</c:f>
              <c:numCache>
                <c:formatCode>#,##0</c:formatCode>
                <c:ptCount val="1"/>
                <c:pt idx="0">
                  <c:v>37227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7D01-4E23-AD8C-79C969C57B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Datos!$E$5:$E$12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Datos!$K$5:$K$12</c:f>
              <c:numCache>
                <c:formatCode>#,##0</c:formatCode>
                <c:ptCount val="8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  <c:pt idx="3">
                  <c:v>4572</c:v>
                </c:pt>
                <c:pt idx="4">
                  <c:v>4487</c:v>
                </c:pt>
                <c:pt idx="5">
                  <c:v>6416</c:v>
                </c:pt>
                <c:pt idx="6">
                  <c:v>2719</c:v>
                </c:pt>
                <c:pt idx="7">
                  <c:v>3264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49-4646-8F28-E576B2144E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7186496"/>
        <c:axId val="907176160"/>
      </c:barChart>
      <c:catAx>
        <c:axId val="9071864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907176160"/>
        <c:crosses val="autoZero"/>
        <c:auto val="1"/>
        <c:lblAlgn val="ctr"/>
        <c:lblOffset val="100"/>
        <c:noMultiLvlLbl val="0"/>
      </c:catAx>
      <c:valAx>
        <c:axId val="907176160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90718649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75-4B87-A310-14F248532E6A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75-4B87-A310-14F248532E6A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75-4B87-A310-14F248532E6A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B75-4B87-A310-14F248532E6A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B75-4B87-A310-14F248532E6A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B75-4B87-A310-14F248532E6A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B75-4B87-A310-14F248532E6A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B75-4B87-A310-14F248532E6A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75-4B87-A310-14F248532E6A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B75-4B87-A310-14F248532E6A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B75-4B87-A310-14F248532E6A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B75-4B87-A310-14F248532E6A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B75-4B87-A310-14F248532E6A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B75-4B87-A310-14F248532E6A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B75-4B87-A310-14F248532E6A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6B75-4B87-A310-14F248532E6A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B75-4B87-A310-14F248532E6A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6B75-4B87-A310-14F248532E6A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B75-4B87-A310-14F248532E6A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6B75-4B87-A310-14F248532E6A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6B75-4B87-A310-14F248532E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6B75-4B87-A310-14F248532E6A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6B75-4B87-A310-14F248532E6A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6B75-4B87-A310-14F248532E6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6B75-4B87-A310-14F248532E6A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Datos!$L$12</c:f>
              <c:numCache>
                <c:formatCode>#,##0</c:formatCode>
                <c:ptCount val="1"/>
                <c:pt idx="0">
                  <c:v>40491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6B75-4B87-A310-14F248532E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Datos!$E$5:$E$13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Datos!$K$5:$K$13</c:f>
              <c:numCache>
                <c:formatCode>#,##0</c:formatCode>
                <c:ptCount val="9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  <c:pt idx="3">
                  <c:v>4572</c:v>
                </c:pt>
                <c:pt idx="4">
                  <c:v>4487</c:v>
                </c:pt>
                <c:pt idx="5">
                  <c:v>6416</c:v>
                </c:pt>
                <c:pt idx="6">
                  <c:v>2719</c:v>
                </c:pt>
                <c:pt idx="7">
                  <c:v>3264</c:v>
                </c:pt>
                <c:pt idx="8">
                  <c:v>3733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38-4C05-8712-CE048345BF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7186496"/>
        <c:axId val="907176160"/>
      </c:barChart>
      <c:catAx>
        <c:axId val="9071864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907176160"/>
        <c:crosses val="autoZero"/>
        <c:auto val="1"/>
        <c:lblAlgn val="ctr"/>
        <c:lblOffset val="100"/>
        <c:noMultiLvlLbl val="0"/>
      </c:catAx>
      <c:valAx>
        <c:axId val="907176160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90718649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9C-4CFA-BB38-32CB52C76B71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9C-4CFA-BB38-32CB52C76B71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9C-4CFA-BB38-32CB52C76B71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9C-4CFA-BB38-32CB52C76B71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09C-4CFA-BB38-32CB52C76B71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09C-4CFA-BB38-32CB52C76B71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09C-4CFA-BB38-32CB52C76B71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09C-4CFA-BB38-32CB52C76B71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09C-4CFA-BB38-32CB52C76B71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09C-4CFA-BB38-32CB52C76B71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09C-4CFA-BB38-32CB52C76B71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09C-4CFA-BB38-32CB52C76B71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09C-4CFA-BB38-32CB52C76B71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09C-4CFA-BB38-32CB52C76B71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09C-4CFA-BB38-32CB52C76B71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F09C-4CFA-BB38-32CB52C76B71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F09C-4CFA-BB38-32CB52C76B71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F09C-4CFA-BB38-32CB52C76B71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09C-4CFA-BB38-32CB52C76B71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F09C-4CFA-BB38-32CB52C76B71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F09C-4CFA-BB38-32CB52C76B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F09C-4CFA-BB38-32CB52C76B71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F09C-4CFA-BB38-32CB52C76B71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F09C-4CFA-BB38-32CB52C76B7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F09C-4CFA-BB38-32CB52C76B71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Datos!$L$13</c:f>
              <c:numCache>
                <c:formatCode>#,##0</c:formatCode>
                <c:ptCount val="1"/>
                <c:pt idx="0">
                  <c:v>44224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F09C-4CFA-BB38-32CB52C76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Datos!$E$5:$E$14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Datos!$K$5:$K$14</c:f>
              <c:numCache>
                <c:formatCode>#,##0</c:formatCode>
                <c:ptCount val="10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  <c:pt idx="3">
                  <c:v>4572</c:v>
                </c:pt>
                <c:pt idx="4">
                  <c:v>4487</c:v>
                </c:pt>
                <c:pt idx="5">
                  <c:v>6416</c:v>
                </c:pt>
                <c:pt idx="6">
                  <c:v>2719</c:v>
                </c:pt>
                <c:pt idx="7">
                  <c:v>3264</c:v>
                </c:pt>
                <c:pt idx="8">
                  <c:v>3733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DE-48EA-83AD-257A60BDE1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7186496"/>
        <c:axId val="907176160"/>
      </c:barChart>
      <c:catAx>
        <c:axId val="9071864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907176160"/>
        <c:crosses val="autoZero"/>
        <c:auto val="1"/>
        <c:lblAlgn val="ctr"/>
        <c:lblOffset val="100"/>
        <c:noMultiLvlLbl val="0"/>
      </c:catAx>
      <c:valAx>
        <c:axId val="907176160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90718649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06-4208-B48D-A90456B27BEF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06-4208-B48D-A90456B27BEF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06-4208-B48D-A90456B27BEF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06-4208-B48D-A90456B27BEF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F06-4208-B48D-A90456B27BEF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F06-4208-B48D-A90456B27BEF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F06-4208-B48D-A90456B27BEF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F06-4208-B48D-A90456B27BEF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F06-4208-B48D-A90456B27BEF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F06-4208-B48D-A90456B27BEF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F06-4208-B48D-A90456B27BEF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F06-4208-B48D-A90456B27BEF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F06-4208-B48D-A90456B27BEF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F06-4208-B48D-A90456B27BEF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F06-4208-B48D-A90456B27BEF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3F06-4208-B48D-A90456B27BEF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3F06-4208-B48D-A90456B27BEF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3F06-4208-B48D-A90456B27BEF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F06-4208-B48D-A90456B27BEF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3F06-4208-B48D-A90456B27BEF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3F06-4208-B48D-A90456B27BE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3F06-4208-B48D-A90456B27BEF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3F06-4208-B48D-A90456B27BEF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4-187C-49DF-92C3-04F274A5370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B0-40AD-A89C-17EDDF0CB7E8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87C-49DF-92C3-04F274A537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Datos!$G$5</c:f>
              <c:numCache>
                <c:formatCode>#,##0</c:formatCode>
                <c:ptCount val="1"/>
                <c:pt idx="0">
                  <c:v>6465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7C-49DF-92C3-04F274A53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5F-4B28-A09F-D6BB033AE576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5F-4B28-A09F-D6BB033AE576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5F-4B28-A09F-D6BB033AE576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5F-4B28-A09F-D6BB033AE576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25F-4B28-A09F-D6BB033AE576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25F-4B28-A09F-D6BB033AE576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25F-4B28-A09F-D6BB033AE576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25F-4B28-A09F-D6BB033AE576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25F-4B28-A09F-D6BB033AE576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25F-4B28-A09F-D6BB033AE576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25F-4B28-A09F-D6BB033AE576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25F-4B28-A09F-D6BB033AE576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5F-4B28-A09F-D6BB033AE576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25F-4B28-A09F-D6BB033AE576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25F-4B28-A09F-D6BB033AE576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225F-4B28-A09F-D6BB033AE576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225F-4B28-A09F-D6BB033AE576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225F-4B28-A09F-D6BB033AE576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25F-4B28-A09F-D6BB033AE576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225F-4B28-A09F-D6BB033AE576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25F-4B28-A09F-D6BB033AE57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225F-4B28-A09F-D6BB033AE576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225F-4B28-A09F-D6BB033AE576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225F-4B28-A09F-D6BB033AE57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225F-4B28-A09F-D6BB033AE576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Datos!$L$14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225F-4B28-A09F-D6BB033AE5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Datos!$E$5:$E$15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Datos!$K$5:$K$15</c:f>
              <c:numCache>
                <c:formatCode>#,##0</c:formatCode>
                <c:ptCount val="11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  <c:pt idx="3">
                  <c:v>4572</c:v>
                </c:pt>
                <c:pt idx="4">
                  <c:v>4487</c:v>
                </c:pt>
                <c:pt idx="5">
                  <c:v>6416</c:v>
                </c:pt>
                <c:pt idx="6">
                  <c:v>2719</c:v>
                </c:pt>
                <c:pt idx="7">
                  <c:v>3264</c:v>
                </c:pt>
                <c:pt idx="8">
                  <c:v>3733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A4-4F4E-9415-658A51A15D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7175616"/>
        <c:axId val="907185952"/>
      </c:barChart>
      <c:catAx>
        <c:axId val="90717561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907185952"/>
        <c:crosses val="autoZero"/>
        <c:auto val="1"/>
        <c:lblAlgn val="ctr"/>
        <c:lblOffset val="100"/>
        <c:noMultiLvlLbl val="0"/>
      </c:catAx>
      <c:valAx>
        <c:axId val="907185952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9071756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C3-4172-8B53-6D5087ADCA78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C3-4172-8B53-6D5087ADCA78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C3-4172-8B53-6D5087ADCA78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C3-4172-8B53-6D5087ADCA78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C3-4172-8B53-6D5087ADCA78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CC3-4172-8B53-6D5087ADCA78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CC3-4172-8B53-6D5087ADCA78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CC3-4172-8B53-6D5087ADCA78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CC3-4172-8B53-6D5087ADCA78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CC3-4172-8B53-6D5087ADCA78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CC3-4172-8B53-6D5087ADCA78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CC3-4172-8B53-6D5087ADCA78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CC3-4172-8B53-6D5087ADCA78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CC3-4172-8B53-6D5087ADCA78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CC3-4172-8B53-6D5087ADCA78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4CC3-4172-8B53-6D5087ADCA78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4CC3-4172-8B53-6D5087ADCA78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4CC3-4172-8B53-6D5087ADCA78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CC3-4172-8B53-6D5087ADCA78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4CC3-4172-8B53-6D5087ADCA78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CC3-4172-8B53-6D5087ADCA7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4CC3-4172-8B53-6D5087ADCA78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4CC3-4172-8B53-6D5087ADCA78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4CC3-4172-8B53-6D5087ADCA7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4CC3-4172-8B53-6D5087ADCA78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Datos!$L$15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4CC3-4172-8B53-6D5087ADCA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Datos!$E$5:$E$16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Datos!$K$5:$K$16</c:f>
              <c:numCache>
                <c:formatCode>#,##0</c:formatCode>
                <c:ptCount val="12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  <c:pt idx="3">
                  <c:v>4572</c:v>
                </c:pt>
                <c:pt idx="4">
                  <c:v>4487</c:v>
                </c:pt>
                <c:pt idx="5">
                  <c:v>6416</c:v>
                </c:pt>
                <c:pt idx="6">
                  <c:v>2719</c:v>
                </c:pt>
                <c:pt idx="7">
                  <c:v>3264</c:v>
                </c:pt>
                <c:pt idx="8">
                  <c:v>3733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7-40C7-9418-52E7DBEEBB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7179424"/>
        <c:axId val="907184320"/>
      </c:barChart>
      <c:catAx>
        <c:axId val="9071794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907184320"/>
        <c:crosses val="autoZero"/>
        <c:auto val="1"/>
        <c:lblAlgn val="ctr"/>
        <c:lblOffset val="100"/>
        <c:noMultiLvlLbl val="0"/>
      </c:catAx>
      <c:valAx>
        <c:axId val="907184320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90717942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81-4B63-9D27-E5ADDDE6B937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81-4B63-9D27-E5ADDDE6B937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81-4B63-9D27-E5ADDDE6B937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81-4B63-9D27-E5ADDDE6B937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81-4B63-9D27-E5ADDDE6B937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281-4B63-9D27-E5ADDDE6B937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281-4B63-9D27-E5ADDDE6B937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281-4B63-9D27-E5ADDDE6B937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281-4B63-9D27-E5ADDDE6B937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281-4B63-9D27-E5ADDDE6B937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281-4B63-9D27-E5ADDDE6B937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281-4B63-9D27-E5ADDDE6B937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281-4B63-9D27-E5ADDDE6B937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281-4B63-9D27-E5ADDDE6B937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281-4B63-9D27-E5ADDDE6B937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E281-4B63-9D27-E5ADDDE6B937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E281-4B63-9D27-E5ADDDE6B937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E281-4B63-9D27-E5ADDDE6B937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281-4B63-9D27-E5ADDDE6B937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E281-4B63-9D27-E5ADDDE6B937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281-4B63-9D27-E5ADDDE6B9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E281-4B63-9D27-E5ADDDE6B937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E281-4B63-9D27-E5ADDDE6B937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E281-4B63-9D27-E5ADDDE6B93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E281-4B63-9D27-E5ADDDE6B937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Datos!$L$16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E281-4B63-9D27-E5ADDDE6B9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Datos!$E$5:$E$6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Datos!$K$5:$K$6</c:f>
              <c:numCache>
                <c:formatCode>#,##0</c:formatCode>
                <c:ptCount val="2"/>
                <c:pt idx="0">
                  <c:v>6716</c:v>
                </c:pt>
                <c:pt idx="1">
                  <c:v>6347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5E-4D14-BA25-7DB9AAFB96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8994080"/>
        <c:axId val="878988640"/>
      </c:barChart>
      <c:catAx>
        <c:axId val="8789940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878988640"/>
        <c:crosses val="autoZero"/>
        <c:auto val="1"/>
        <c:lblAlgn val="ctr"/>
        <c:lblOffset val="100"/>
        <c:noMultiLvlLbl val="0"/>
      </c:catAx>
      <c:valAx>
        <c:axId val="878988640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87899408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0B-4918-9B40-662DD10FB446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0B-4918-9B40-662DD10FB446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0B-4918-9B40-662DD10FB446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C0B-4918-9B40-662DD10FB446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0B-4918-9B40-662DD10FB446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C0B-4918-9B40-662DD10FB446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C0B-4918-9B40-662DD10FB446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C0B-4918-9B40-662DD10FB446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C0B-4918-9B40-662DD10FB446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C0B-4918-9B40-662DD10FB446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C0B-4918-9B40-662DD10FB446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C0B-4918-9B40-662DD10FB446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C0B-4918-9B40-662DD10FB446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C0B-4918-9B40-662DD10FB446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C0B-4918-9B40-662DD10FB446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0C0B-4918-9B40-662DD10FB446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C0B-4918-9B40-662DD10FB446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0C0B-4918-9B40-662DD10FB446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C0B-4918-9B40-662DD10FB446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0C0B-4918-9B40-662DD10FB446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0C0B-4918-9B40-662DD10FB44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0C0B-4918-9B40-662DD10FB446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0C0B-4918-9B40-662DD10FB446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0C0B-4918-9B40-662DD10FB44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0C0B-4918-9B40-662DD10FB446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Datos!$L$6</c:f>
              <c:numCache>
                <c:formatCode>#,##0</c:formatCode>
                <c:ptCount val="1"/>
                <c:pt idx="0">
                  <c:v>13063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0C0B-4918-9B40-662DD10FB4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Datos!$E$5:$E$7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Datos!$K$5:$K$7</c:f>
              <c:numCache>
                <c:formatCode>#,##0</c:formatCode>
                <c:ptCount val="3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0B-48A2-8A22-02FB7BAD06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9001152"/>
        <c:axId val="878992992"/>
      </c:barChart>
      <c:catAx>
        <c:axId val="87900115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878992992"/>
        <c:crosses val="autoZero"/>
        <c:auto val="1"/>
        <c:lblAlgn val="ctr"/>
        <c:lblOffset val="100"/>
        <c:noMultiLvlLbl val="0"/>
      </c:catAx>
      <c:valAx>
        <c:axId val="878992992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8790011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D4-462C-920F-5BE060611EF7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D4-462C-920F-5BE060611EF7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D4-462C-920F-5BE060611EF7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D4-462C-920F-5BE060611EF7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D4-462C-920F-5BE060611EF7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D4-462C-920F-5BE060611EF7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D4-462C-920F-5BE060611EF7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D4-462C-920F-5BE060611EF7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D4-462C-920F-5BE060611EF7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D4-462C-920F-5BE060611EF7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D4-462C-920F-5BE060611EF7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D4-462C-920F-5BE060611EF7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6D4-462C-920F-5BE060611EF7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6D4-462C-920F-5BE060611EF7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6D4-462C-920F-5BE060611EF7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C6D4-462C-920F-5BE060611EF7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C6D4-462C-920F-5BE060611EF7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C6D4-462C-920F-5BE060611EF7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6D4-462C-920F-5BE060611EF7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C6D4-462C-920F-5BE060611EF7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C6D4-462C-920F-5BE060611E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C6D4-462C-920F-5BE060611EF7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C6D4-462C-920F-5BE060611EF7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C6D4-462C-920F-5BE060611EF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C6D4-462C-920F-5BE060611EF7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Datos!$L$7</c:f>
              <c:numCache>
                <c:formatCode>#,##0</c:formatCode>
                <c:ptCount val="1"/>
                <c:pt idx="0">
                  <c:v>19033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C6D4-462C-920F-5BE060611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Datos!$E$5:$E$8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Datos!$K$5:$K$8</c:f>
              <c:numCache>
                <c:formatCode>#,##0</c:formatCode>
                <c:ptCount val="4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  <c:pt idx="3">
                  <c:v>4572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E6-4A15-98F2-1892C80151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8992448"/>
        <c:axId val="878993536"/>
      </c:barChart>
      <c:catAx>
        <c:axId val="87899244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878993536"/>
        <c:crosses val="autoZero"/>
        <c:auto val="1"/>
        <c:lblAlgn val="ctr"/>
        <c:lblOffset val="100"/>
        <c:noMultiLvlLbl val="0"/>
      </c:catAx>
      <c:valAx>
        <c:axId val="878993536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87899244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470047208565938E-2"/>
          <c:y val="0"/>
          <c:w val="0.9148222462039961"/>
          <c:h val="0.949659010466015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Datos!$B$5</c:f>
              <c:strCache>
                <c:ptCount val="1"/>
                <c:pt idx="0">
                  <c:v>2003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Datos!$C$5</c:f>
              <c:numCache>
                <c:formatCode>#,##0</c:formatCode>
                <c:ptCount val="1"/>
                <c:pt idx="0">
                  <c:v>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87-45DA-92FE-9E2BE6D194B0}"/>
            </c:ext>
          </c:extLst>
        </c:ser>
        <c:ser>
          <c:idx val="1"/>
          <c:order val="1"/>
          <c:tx>
            <c:strRef>
              <c:f>Datos!$B$6</c:f>
              <c:strCache>
                <c:ptCount val="1"/>
                <c:pt idx="0">
                  <c:v>2004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Datos!$C$6</c:f>
              <c:numCache>
                <c:formatCode>#,##0</c:formatCode>
                <c:ptCount val="1"/>
                <c:pt idx="0">
                  <c:v>28438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87-45DA-92FE-9E2BE6D194B0}"/>
            </c:ext>
          </c:extLst>
        </c:ser>
        <c:ser>
          <c:idx val="2"/>
          <c:order val="2"/>
          <c:tx>
            <c:strRef>
              <c:f>Datos!$B$7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Datos!$C$7</c:f>
              <c:numCache>
                <c:formatCode>#,##0</c:formatCode>
                <c:ptCount val="1"/>
                <c:pt idx="0">
                  <c:v>36413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87-45DA-92FE-9E2BE6D194B0}"/>
            </c:ext>
          </c:extLst>
        </c:ser>
        <c:ser>
          <c:idx val="3"/>
          <c:order val="3"/>
          <c:tx>
            <c:strRef>
              <c:f>Datos!$B$8</c:f>
              <c:strCache>
                <c:ptCount val="1"/>
                <c:pt idx="0">
                  <c:v>2006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Datos!$C$8</c:f>
              <c:numCache>
                <c:formatCode>#,##0</c:formatCode>
                <c:ptCount val="1"/>
                <c:pt idx="0">
                  <c:v>31419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87-45DA-92FE-9E2BE6D194B0}"/>
            </c:ext>
          </c:extLst>
        </c:ser>
        <c:ser>
          <c:idx val="4"/>
          <c:order val="4"/>
          <c:tx>
            <c:strRef>
              <c:f>Datos!$B$9</c:f>
              <c:strCache>
                <c:ptCount val="1"/>
                <c:pt idx="0">
                  <c:v>2007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Datos!$C$9</c:f>
              <c:numCache>
                <c:formatCode>#,##0</c:formatCode>
                <c:ptCount val="1"/>
                <c:pt idx="0">
                  <c:v>78858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487-45DA-92FE-9E2BE6D194B0}"/>
            </c:ext>
          </c:extLst>
        </c:ser>
        <c:ser>
          <c:idx val="5"/>
          <c:order val="5"/>
          <c:tx>
            <c:strRef>
              <c:f>Datos!$B$10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Datos!$C$10</c:f>
              <c:numCache>
                <c:formatCode>#,##0</c:formatCode>
                <c:ptCount val="1"/>
                <c:pt idx="0">
                  <c:v>85368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487-45DA-92FE-9E2BE6D194B0}"/>
            </c:ext>
          </c:extLst>
        </c:ser>
        <c:ser>
          <c:idx val="6"/>
          <c:order val="6"/>
          <c:tx>
            <c:strRef>
              <c:f>Datos!$B$11</c:f>
              <c:strCache>
                <c:ptCount val="1"/>
                <c:pt idx="0">
                  <c:v>2009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Datos!$C$11</c:f>
              <c:numCache>
                <c:formatCode>#,##0</c:formatCode>
                <c:ptCount val="1"/>
                <c:pt idx="0">
                  <c:v>78237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487-45DA-92FE-9E2BE6D194B0}"/>
            </c:ext>
          </c:extLst>
        </c:ser>
        <c:ser>
          <c:idx val="7"/>
          <c:order val="7"/>
          <c:tx>
            <c:strRef>
              <c:f>Datos!$B$12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Datos!$C$12</c:f>
              <c:numCache>
                <c:formatCode>#,##0</c:formatCode>
                <c:ptCount val="1"/>
                <c:pt idx="0">
                  <c:v>60471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487-45DA-92FE-9E2BE6D194B0}"/>
            </c:ext>
          </c:extLst>
        </c:ser>
        <c:ser>
          <c:idx val="8"/>
          <c:order val="8"/>
          <c:tx>
            <c:strRef>
              <c:f>Datos!$B$13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Datos!$C$13</c:f>
              <c:numCache>
                <c:formatCode>#,##0</c:formatCode>
                <c:ptCount val="1"/>
                <c:pt idx="0">
                  <c:v>59520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487-45DA-92FE-9E2BE6D194B0}"/>
            </c:ext>
          </c:extLst>
        </c:ser>
        <c:ser>
          <c:idx val="9"/>
          <c:order val="9"/>
          <c:tx>
            <c:strRef>
              <c:f>Datos!$B$14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Datos!$C$14</c:f>
              <c:numCache>
                <c:formatCode>#,##0</c:formatCode>
                <c:ptCount val="1"/>
                <c:pt idx="0">
                  <c:v>55209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487-45DA-92FE-9E2BE6D194B0}"/>
            </c:ext>
          </c:extLst>
        </c:ser>
        <c:ser>
          <c:idx val="10"/>
          <c:order val="10"/>
          <c:tx>
            <c:strRef>
              <c:f>Datos!$B$15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Datos!$C$15</c:f>
              <c:numCache>
                <c:formatCode>#,##0</c:formatCode>
                <c:ptCount val="1"/>
                <c:pt idx="0">
                  <c:v>50686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487-45DA-92FE-9E2BE6D194B0}"/>
            </c:ext>
          </c:extLst>
        </c:ser>
        <c:ser>
          <c:idx val="11"/>
          <c:order val="11"/>
          <c:tx>
            <c:strRef>
              <c:f>Datos!$B$16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Datos!$C$16</c:f>
              <c:numCache>
                <c:formatCode>#,##0</c:formatCode>
                <c:ptCount val="1"/>
                <c:pt idx="0">
                  <c:v>64650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487-45DA-92FE-9E2BE6D194B0}"/>
            </c:ext>
          </c:extLst>
        </c:ser>
        <c:ser>
          <c:idx val="12"/>
          <c:order val="12"/>
          <c:tx>
            <c:strRef>
              <c:f>Datos!$B$17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Datos!$C$17</c:f>
              <c:numCache>
                <c:formatCode>#,##0</c:formatCode>
                <c:ptCount val="1"/>
                <c:pt idx="0">
                  <c:v>54967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487-45DA-92FE-9E2BE6D194B0}"/>
            </c:ext>
          </c:extLst>
        </c:ser>
        <c:ser>
          <c:idx val="13"/>
          <c:order val="13"/>
          <c:tx>
            <c:strRef>
              <c:f>Datos!$B$18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Datos!$C$18</c:f>
              <c:numCache>
                <c:formatCode>#,##0</c:formatCode>
                <c:ptCount val="1"/>
                <c:pt idx="0">
                  <c:v>45020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487-45DA-92FE-9E2BE6D194B0}"/>
            </c:ext>
          </c:extLst>
        </c:ser>
        <c:ser>
          <c:idx val="14"/>
          <c:order val="14"/>
          <c:tx>
            <c:strRef>
              <c:f>Datos!$B$19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Datos!$C$19</c:f>
              <c:numCache>
                <c:formatCode>#,##0</c:formatCode>
                <c:ptCount val="1"/>
                <c:pt idx="0">
                  <c:v>40742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487-45DA-92FE-9E2BE6D194B0}"/>
            </c:ext>
          </c:extLst>
        </c:ser>
        <c:ser>
          <c:idx val="15"/>
          <c:order val="15"/>
          <c:tx>
            <c:strRef>
              <c:f>Datos!$B$20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Datos!$C$20</c:f>
              <c:numCache>
                <c:formatCode>#,##0</c:formatCode>
                <c:ptCount val="1"/>
                <c:pt idx="0">
                  <c:v>37597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2487-45DA-92FE-9E2BE6D194B0}"/>
            </c:ext>
          </c:extLst>
        </c:ser>
        <c:ser>
          <c:idx val="16"/>
          <c:order val="16"/>
          <c:tx>
            <c:strRef>
              <c:f>Datos!$B$21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Datos!$C$21</c:f>
              <c:numCache>
                <c:formatCode>#,##0</c:formatCode>
                <c:ptCount val="1"/>
                <c:pt idx="0">
                  <c:v>39717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2487-45DA-92FE-9E2BE6D194B0}"/>
            </c:ext>
          </c:extLst>
        </c:ser>
        <c:ser>
          <c:idx val="17"/>
          <c:order val="17"/>
          <c:tx>
            <c:strRef>
              <c:f>Datos!$B$22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Datos!$C$22</c:f>
              <c:numCache>
                <c:formatCode>#,##0</c:formatCode>
                <c:ptCount val="1"/>
                <c:pt idx="0">
                  <c:v>41582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2487-45DA-92FE-9E2BE6D194B0}"/>
            </c:ext>
          </c:extLst>
        </c:ser>
        <c:ser>
          <c:idx val="18"/>
          <c:order val="18"/>
          <c:tx>
            <c:strRef>
              <c:f>Datos!$B$23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1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Datos!$C$23</c:f>
              <c:numCache>
                <c:formatCode>#,##0</c:formatCode>
                <c:ptCount val="1"/>
                <c:pt idx="0">
                  <c:v>70495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487-45DA-92FE-9E2BE6D194B0}"/>
            </c:ext>
          </c:extLst>
        </c:ser>
        <c:ser>
          <c:idx val="19"/>
          <c:order val="19"/>
          <c:tx>
            <c:strRef>
              <c:f>Datos!$B$24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4-2487-45DA-92FE-9E2BE6D194B0}"/>
              </c:ext>
            </c:extLst>
          </c:dPt>
          <c:dLbls>
            <c:dLbl>
              <c:idx val="0"/>
              <c:showLegendKey val="1"/>
              <c:showVal val="1"/>
              <c:showCatName val="0"/>
              <c:showSerName val="1"/>
              <c:showPercent val="0"/>
              <c:showBubbleSize val="0"/>
              <c:separator>;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487-45DA-92FE-9E2BE6D194B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Datos!$C$24</c:f>
              <c:numCache>
                <c:formatCode>#,##0</c:formatCode>
                <c:ptCount val="1"/>
                <c:pt idx="0">
                  <c:v>74911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2487-45DA-92FE-9E2BE6D194B0}"/>
            </c:ext>
          </c:extLst>
        </c:ser>
        <c:ser>
          <c:idx val="20"/>
          <c:order val="20"/>
          <c:tx>
            <c:strRef>
              <c:f>Datos!$B$25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Datos!$C$25</c:f>
              <c:numCache>
                <c:formatCode>#,##0</c:formatCode>
                <c:ptCount val="1"/>
                <c:pt idx="0">
                  <c:v>60899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2487-45DA-92FE-9E2BE6D194B0}"/>
            </c:ext>
          </c:extLst>
        </c:ser>
        <c:ser>
          <c:idx val="21"/>
          <c:order val="21"/>
          <c:tx>
            <c:strRef>
              <c:f>Datos!$B$26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2487-45DA-92FE-9E2BE6D194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Datos!$C$26</c:f>
              <c:numCache>
                <c:formatCode>#,##0</c:formatCode>
                <c:ptCount val="1"/>
                <c:pt idx="0">
                  <c:v>57941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2487-45DA-92FE-9E2BE6D194B0}"/>
            </c:ext>
          </c:extLst>
        </c:ser>
        <c:ser>
          <c:idx val="22"/>
          <c:order val="22"/>
          <c:tx>
            <c:strRef>
              <c:f>Datos!$B$27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01600" h="1016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Datos!$L$8</c:f>
              <c:numCache>
                <c:formatCode>#,##0</c:formatCode>
                <c:ptCount val="1"/>
                <c:pt idx="0">
                  <c:v>23605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2487-45DA-92FE-9E2BE6D194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002240"/>
        <c:axId val="878997344"/>
      </c:barChart>
      <c:catAx>
        <c:axId val="87900224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78997344"/>
        <c:crosses val="autoZero"/>
        <c:auto val="1"/>
        <c:lblAlgn val="ctr"/>
        <c:lblOffset val="100"/>
        <c:noMultiLvlLbl val="0"/>
      </c:catAx>
      <c:valAx>
        <c:axId val="878997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790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307742782152374E-2"/>
          <c:y val="0.1830838918088093"/>
          <c:w val="0.84297703412073544"/>
          <c:h val="0.7596598117975826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3A70"/>
            </a:solidFill>
            <a:scene3d>
              <a:camera prst="orthographicFront"/>
              <a:lightRig rig="threePt" dir="t"/>
            </a:scene3d>
            <a:sp3d>
              <a:bevelT w="158750" h="158750"/>
            </a:sp3d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>
                    <a:latin typeface="Arial" pitchFamily="34" charset="0"/>
                    <a:cs typeface="Arial" pitchFamily="34" charset="0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Datos!$E$5:$E$16</c15:sqref>
                  </c15:fullRef>
                </c:ext>
              </c:extLst>
              <c:f>Datos!$E$5:$E$9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Datos!$K$5:$K$16</c15:sqref>
                  </c15:fullRef>
                </c:ext>
              </c:extLst>
              <c:f>Datos!$K$5:$K$9</c:f>
              <c:numCache>
                <c:formatCode>#,##0</c:formatCode>
                <c:ptCount val="5"/>
                <c:pt idx="0">
                  <c:v>6716</c:v>
                </c:pt>
                <c:pt idx="1">
                  <c:v>6347</c:v>
                </c:pt>
                <c:pt idx="2">
                  <c:v>5970</c:v>
                </c:pt>
                <c:pt idx="3">
                  <c:v>4572</c:v>
                </c:pt>
                <c:pt idx="4">
                  <c:v>4487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41-42BE-99A8-62B5519425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8998432"/>
        <c:axId val="879002784"/>
      </c:barChart>
      <c:catAx>
        <c:axId val="87899843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MX"/>
          </a:p>
        </c:txPr>
        <c:crossAx val="879002784"/>
        <c:crosses val="autoZero"/>
        <c:auto val="1"/>
        <c:lblAlgn val="ctr"/>
        <c:lblOffset val="100"/>
        <c:noMultiLvlLbl val="0"/>
      </c:catAx>
      <c:valAx>
        <c:axId val="879002784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es-MX"/>
          </a:p>
        </c:txPr>
        <c:crossAx val="87899843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jpeg"/><Relationship Id="rId1" Type="http://schemas.openxmlformats.org/officeDocument/2006/relationships/image" Target="../media/image1.emf"/><Relationship Id="rId4" Type="http://schemas.openxmlformats.org/officeDocument/2006/relationships/chart" Target="../charts/chart2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image" Target="../media/image2.jpeg"/><Relationship Id="rId1" Type="http://schemas.openxmlformats.org/officeDocument/2006/relationships/image" Target="../media/image1.emf"/><Relationship Id="rId4" Type="http://schemas.openxmlformats.org/officeDocument/2006/relationships/chart" Target="../charts/chart20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21.xml"/><Relationship Id="rId1" Type="http://schemas.openxmlformats.org/officeDocument/2006/relationships/image" Target="../media/image1.emf"/><Relationship Id="rId4" Type="http://schemas.openxmlformats.org/officeDocument/2006/relationships/chart" Target="../charts/chart22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23.xml"/><Relationship Id="rId1" Type="http://schemas.openxmlformats.org/officeDocument/2006/relationships/image" Target="../media/image1.emf"/><Relationship Id="rId4" Type="http://schemas.openxmlformats.org/officeDocument/2006/relationships/chart" Target="../charts/chart2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3.xml"/><Relationship Id="rId1" Type="http://schemas.openxmlformats.org/officeDocument/2006/relationships/image" Target="../media/image1.emf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5.xml"/><Relationship Id="rId1" Type="http://schemas.openxmlformats.org/officeDocument/2006/relationships/image" Target="../media/image1.emf"/><Relationship Id="rId4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7.xml"/><Relationship Id="rId1" Type="http://schemas.openxmlformats.org/officeDocument/2006/relationships/image" Target="../media/image1.emf"/><Relationship Id="rId4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9.xml"/><Relationship Id="rId1" Type="http://schemas.openxmlformats.org/officeDocument/2006/relationships/image" Target="../media/image1.emf"/><Relationship Id="rId4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11.xml"/><Relationship Id="rId1" Type="http://schemas.openxmlformats.org/officeDocument/2006/relationships/image" Target="../media/image1.emf"/><Relationship Id="rId4" Type="http://schemas.openxmlformats.org/officeDocument/2006/relationships/chart" Target="../charts/chart12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13.xml"/><Relationship Id="rId1" Type="http://schemas.openxmlformats.org/officeDocument/2006/relationships/image" Target="../media/image1.emf"/><Relationship Id="rId4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15.xml"/><Relationship Id="rId1" Type="http://schemas.openxmlformats.org/officeDocument/2006/relationships/image" Target="../media/image1.emf"/><Relationship Id="rId4" Type="http://schemas.openxmlformats.org/officeDocument/2006/relationships/chart" Target="../charts/chart16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image" Target="../media/image2.jpeg"/><Relationship Id="rId1" Type="http://schemas.openxmlformats.org/officeDocument/2006/relationships/image" Target="../media/image1.emf"/><Relationship Id="rId4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1026" name="Imagen 3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0" y="561975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1025" name="Imagen 8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0" y="561975"/>
          <a:ext cx="9525" cy="171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80010</xdr:colOff>
      <xdr:row>3</xdr:row>
      <xdr:rowOff>182879</xdr:rowOff>
    </xdr:to>
    <xdr:pic>
      <xdr:nvPicPr>
        <xdr:cNvPr id="12" name="0 Imagen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8" name="15 Gráfico">
          <a:extLst>
            <a:ext uri="{FF2B5EF4-FFF2-40B4-BE49-F238E27FC236}">
              <a16:creationId xmlns:a16="http://schemas.microsoft.com/office/drawing/2014/main" id="{44307B3F-2B6C-403A-9565-9946F074DE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20</xdr:row>
      <xdr:rowOff>0</xdr:rowOff>
    </xdr:from>
    <xdr:to>
      <xdr:col>14</xdr:col>
      <xdr:colOff>508000</xdr:colOff>
      <xdr:row>44</xdr:row>
      <xdr:rowOff>64770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EB87CF4-3194-4819-BA1A-B99A471F01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606C3004-036E-4667-8D7C-45C4029E8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61A8AEE8-5013-4D14-99E5-C4DCDF358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D2ACEF98-B9AE-4E29-BAE4-965B369E6377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24</xdr:row>
      <xdr:rowOff>99060</xdr:rowOff>
    </xdr:from>
    <xdr:to>
      <xdr:col>6</xdr:col>
      <xdr:colOff>0</xdr:colOff>
      <xdr:row>42</xdr:row>
      <xdr:rowOff>173355</xdr:rowOff>
    </xdr:to>
    <xdr:graphicFrame macro="">
      <xdr:nvGraphicFramePr>
        <xdr:cNvPr id="7" name="15 Gráfico">
          <a:extLst>
            <a:ext uri="{FF2B5EF4-FFF2-40B4-BE49-F238E27FC236}">
              <a16:creationId xmlns:a16="http://schemas.microsoft.com/office/drawing/2014/main" id="{89A128FD-D33F-4EB3-9FF6-AF089E2B5D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21D525D2-BBFB-4A67-9C26-3CCF3A748A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C0B8AF81-4A8B-4397-974C-7389DC94D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5F6E29F2-8414-4F18-B2FD-B60B0965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C0FBDC19-645D-4995-A9D4-DADE3B770D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392ED85F-F527-46AD-BE96-DAF770426BFF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3BE3CE6E-0F05-41D5-8C7E-A35287E67B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F013B0E3-57AA-4E86-A1ED-9AABF563F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319FE2FB-3280-4025-A035-C91B1475D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180D8DE3-A5C2-44B6-B195-9156DA0B59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5A57152E-16EC-4E2F-961F-A4D46932F982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AD3D536-B47D-44F3-B98C-00642458F1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B241B3DC-F546-4E04-9EB0-36494E4FA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A9CCBA73-C07B-480F-889F-C8BCEFC50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49505B13-8A18-48C5-A678-C5A784D396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C932D91A-2F17-4D52-A617-572EEC451F1D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1E30DDD5-E942-4835-B74F-03B7E7DA20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6A8BD324-5B83-4113-B53B-9A896FBE0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CFD1167C-98C5-4C34-A386-A75ECA1A8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15BC7145-5037-4E73-B43C-13515792C9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95EB8B6F-21A0-4DC0-AAEA-881FF67D7F1D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80782023-3721-4A05-8020-7CD7F7200B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BF749E7-85FD-4B70-BBBF-D969DCACE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AFF2EE70-A76E-4248-BC89-8A4EAC280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C657AA83-A1E5-4941-912A-FB3CEBBCC3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A63D7EC3-C6C0-407C-BBC7-03D5229DD387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6546A9F1-65C7-4394-AB91-B4F7D62355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89DB90E5-89D8-42E6-9BE0-3B988D9DA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99959213-AE1F-4B90-8ADA-151AD30C5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902DC1B7-565E-4AAB-9BFE-0FDDBF73C1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9779FFDC-B77F-4707-8FB8-152EA8EC9ABA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D088D62-BB4C-4484-B547-A120ECF941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A59FE90C-1006-4475-9898-B879D7C91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E56EE084-23F8-4E99-A505-3236C3F1E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2B5E2B5F-B210-41C0-A29A-0C301C0DA5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B01AFC63-5E8E-48FA-9CCA-F51BD112FCFF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C4C367F-34BD-43B1-B7EF-5061EA714D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E583E644-0B2C-4B0F-97B2-68A696CB2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838CD7AC-7468-4A6D-9BF3-E03CCE41A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216E8915-11C1-4D3A-93A6-40A9CEF0B5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76F47E2C-6E60-46E4-973F-985291F8B795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44CE4CAF-D09B-43E8-9B9A-CDF5941712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933E5EE9-A437-48CC-AEB7-F3B207C9E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299E8C79-2E9D-4A90-B517-55CD9E727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24</xdr:row>
      <xdr:rowOff>106680</xdr:rowOff>
    </xdr:from>
    <xdr:to>
      <xdr:col>6</xdr:col>
      <xdr:colOff>0</xdr:colOff>
      <xdr:row>43</xdr:row>
      <xdr:rowOff>5715</xdr:rowOff>
    </xdr:to>
    <xdr:graphicFrame macro="">
      <xdr:nvGraphicFramePr>
        <xdr:cNvPr id="4" name="15 Gráfico">
          <a:extLst>
            <a:ext uri="{FF2B5EF4-FFF2-40B4-BE49-F238E27FC236}">
              <a16:creationId xmlns:a16="http://schemas.microsoft.com/office/drawing/2014/main" id="{9972C987-FCFB-4411-81FF-4F0210FC86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9275847A-2C02-4874-9C1D-D375CE1BBD46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E4477CD-58D9-426E-835E-D064FE260C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61B6F3D8-257A-4A30-8D07-59FBC9E93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>
    <xdr:from>
      <xdr:col>8</xdr:col>
      <xdr:colOff>0</xdr:colOff>
      <xdr:row>2</xdr:row>
      <xdr:rowOff>0</xdr:rowOff>
    </xdr:from>
    <xdr:to>
      <xdr:col>8</xdr:col>
      <xdr:colOff>9525</xdr:colOff>
      <xdr:row>2</xdr:row>
      <xdr:rowOff>171450</xdr:rowOff>
    </xdr:to>
    <xdr:pic>
      <xdr:nvPicPr>
        <xdr:cNvPr id="3" name="Imagen 8">
          <a:extLst>
            <a:ext uri="{FF2B5EF4-FFF2-40B4-BE49-F238E27FC236}">
              <a16:creationId xmlns:a16="http://schemas.microsoft.com/office/drawing/2014/main" id="{E68A3876-4B4D-43D3-9E5A-B608FFA14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53100" y="400050"/>
          <a:ext cx="9525" cy="171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78740</xdr:colOff>
      <xdr:row>3</xdr:row>
      <xdr:rowOff>186689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B941725E-22AE-4A0D-A638-A7390E55B07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0"/>
          <a:ext cx="784860" cy="81152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24</xdr:row>
      <xdr:rowOff>99060</xdr:rowOff>
    </xdr:from>
    <xdr:to>
      <xdr:col>6</xdr:col>
      <xdr:colOff>0</xdr:colOff>
      <xdr:row>42</xdr:row>
      <xdr:rowOff>173355</xdr:rowOff>
    </xdr:to>
    <xdr:graphicFrame macro="">
      <xdr:nvGraphicFramePr>
        <xdr:cNvPr id="7" name="15 Gráfico">
          <a:extLst>
            <a:ext uri="{FF2B5EF4-FFF2-40B4-BE49-F238E27FC236}">
              <a16:creationId xmlns:a16="http://schemas.microsoft.com/office/drawing/2014/main" id="{8AF5D6E9-495B-412A-AC36-B522923D73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19</xdr:row>
      <xdr:rowOff>0</xdr:rowOff>
    </xdr:from>
    <xdr:to>
      <xdr:col>14</xdr:col>
      <xdr:colOff>508000</xdr:colOff>
      <xdr:row>43</xdr:row>
      <xdr:rowOff>83820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F0F59716-DA49-4A4B-85DB-98C5AAE085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B2:R1048549"/>
  <sheetViews>
    <sheetView topLeftCell="C1" zoomScale="83" zoomScaleNormal="83" workbookViewId="0">
      <selection activeCell="M13" sqref="M13"/>
    </sheetView>
  </sheetViews>
  <sheetFormatPr baseColWidth="10" defaultColWidth="11.42578125" defaultRowHeight="15" x14ac:dyDescent="0.25"/>
  <cols>
    <col min="1" max="2" width="11.42578125" style="25"/>
    <col min="3" max="3" width="12.140625" style="25" bestFit="1" customWidth="1"/>
    <col min="4" max="4" width="12.42578125" style="25" bestFit="1" customWidth="1"/>
    <col min="5" max="6" width="11.42578125" style="25"/>
    <col min="7" max="16" width="30.42578125" style="25" customWidth="1"/>
    <col min="17" max="16384" width="11.42578125" style="25"/>
  </cols>
  <sheetData>
    <row r="2" spans="2:18" ht="20.25" x14ac:dyDescent="0.3">
      <c r="C2" s="26" t="s">
        <v>0</v>
      </c>
      <c r="D2" s="27">
        <v>2025</v>
      </c>
    </row>
    <row r="3" spans="2:18" x14ac:dyDescent="0.25">
      <c r="G3" s="51" t="s">
        <v>1</v>
      </c>
      <c r="H3" s="52"/>
      <c r="I3" s="52"/>
      <c r="J3" s="52"/>
      <c r="K3" s="52"/>
      <c r="L3" s="52"/>
      <c r="M3" s="53"/>
      <c r="N3" s="41"/>
      <c r="O3" s="28" t="s">
        <v>2</v>
      </c>
      <c r="P3" s="28" t="s">
        <v>3</v>
      </c>
    </row>
    <row r="4" spans="2:18" ht="60" x14ac:dyDescent="0.25">
      <c r="C4" s="26" t="s">
        <v>4</v>
      </c>
      <c r="D4" s="26" t="s">
        <v>5</v>
      </c>
      <c r="F4" s="34" t="s">
        <v>6</v>
      </c>
      <c r="G4" s="36" t="s">
        <v>7</v>
      </c>
      <c r="H4" s="35" t="s">
        <v>8</v>
      </c>
      <c r="I4" s="36" t="s">
        <v>9</v>
      </c>
      <c r="J4" s="35" t="s">
        <v>10</v>
      </c>
      <c r="K4" s="44" t="s">
        <v>11</v>
      </c>
      <c r="L4" s="39" t="s">
        <v>12</v>
      </c>
      <c r="M4" s="19" t="s">
        <v>13</v>
      </c>
      <c r="N4" s="35" t="s">
        <v>14</v>
      </c>
      <c r="O4" s="19" t="s">
        <v>15</v>
      </c>
      <c r="P4" s="19" t="s">
        <v>16</v>
      </c>
      <c r="Q4" s="15"/>
      <c r="R4" s="15"/>
    </row>
    <row r="5" spans="2:18" ht="18.75" x14ac:dyDescent="0.25">
      <c r="B5" s="23">
        <v>2003</v>
      </c>
      <c r="C5" s="20">
        <v>5312</v>
      </c>
      <c r="D5" s="20">
        <f>C5</f>
        <v>5312</v>
      </c>
      <c r="E5" s="18" t="s">
        <v>17</v>
      </c>
      <c r="F5" s="16" t="s">
        <v>18</v>
      </c>
      <c r="G5" s="47">
        <v>6465</v>
      </c>
      <c r="H5" s="30">
        <f>$G$25+G5</f>
        <v>1070436</v>
      </c>
      <c r="I5" s="47">
        <v>251</v>
      </c>
      <c r="J5" s="37">
        <f>$I$25+I5</f>
        <v>42541</v>
      </c>
      <c r="K5" s="46">
        <f>G5+I5</f>
        <v>6716</v>
      </c>
      <c r="L5" s="45">
        <f>IF(G5&lt;&gt;"",G5+I5,"")</f>
        <v>6716</v>
      </c>
      <c r="M5" s="48">
        <v>317</v>
      </c>
      <c r="N5" s="37">
        <f>$M$25+M5</f>
        <v>28621</v>
      </c>
      <c r="O5" s="47">
        <v>19</v>
      </c>
      <c r="P5" s="47">
        <v>6</v>
      </c>
    </row>
    <row r="6" spans="2:18" ht="18.75" x14ac:dyDescent="0.25">
      <c r="B6" s="23">
        <v>2004</v>
      </c>
      <c r="C6" s="20">
        <v>28438</v>
      </c>
      <c r="D6" s="20">
        <f>D5+C6</f>
        <v>33750</v>
      </c>
      <c r="E6" s="18" t="s">
        <v>19</v>
      </c>
      <c r="F6" s="16" t="s">
        <v>20</v>
      </c>
      <c r="G6" s="47">
        <v>6213</v>
      </c>
      <c r="H6" s="30">
        <f>H5+G6</f>
        <v>1076649</v>
      </c>
      <c r="I6" s="47">
        <v>134</v>
      </c>
      <c r="J6" s="37">
        <f t="shared" ref="J6:J16" si="0">J5+I6</f>
        <v>42675</v>
      </c>
      <c r="K6" s="46">
        <f>G6+I6</f>
        <v>6347</v>
      </c>
      <c r="L6" s="45">
        <f>IF(G6&lt;&gt;"",L5+G6+I6,"")</f>
        <v>13063</v>
      </c>
      <c r="M6" s="48">
        <v>214</v>
      </c>
      <c r="N6" s="37">
        <f>N5+M6</f>
        <v>28835</v>
      </c>
      <c r="O6" s="47">
        <v>8</v>
      </c>
      <c r="P6" s="47">
        <v>14</v>
      </c>
    </row>
    <row r="7" spans="2:18" ht="18.75" x14ac:dyDescent="0.25">
      <c r="B7" s="23">
        <v>2005</v>
      </c>
      <c r="C7" s="20">
        <v>36413</v>
      </c>
      <c r="D7" s="20">
        <f t="shared" ref="D7:D22" si="1">D6+C7</f>
        <v>70163</v>
      </c>
      <c r="E7" s="18" t="s">
        <v>21</v>
      </c>
      <c r="F7" s="16" t="s">
        <v>22</v>
      </c>
      <c r="G7" s="47">
        <v>5823</v>
      </c>
      <c r="H7" s="30">
        <f t="shared" ref="H7:H16" si="2">H6+G7</f>
        <v>1082472</v>
      </c>
      <c r="I7" s="47">
        <v>147</v>
      </c>
      <c r="J7" s="37">
        <f t="shared" si="0"/>
        <v>42822</v>
      </c>
      <c r="K7" s="46">
        <f>G7+I7</f>
        <v>5970</v>
      </c>
      <c r="L7" s="45">
        <f t="shared" ref="L7:L16" si="3">IF(G7&lt;&gt;"",L6+G7+I7,"")</f>
        <v>19033</v>
      </c>
      <c r="M7" s="48">
        <v>267</v>
      </c>
      <c r="N7" s="37">
        <f t="shared" ref="N7:N16" si="4">N6+M7</f>
        <v>29102</v>
      </c>
      <c r="O7" s="47">
        <v>5</v>
      </c>
      <c r="P7" s="47">
        <v>8</v>
      </c>
    </row>
    <row r="8" spans="2:18" ht="18.75" x14ac:dyDescent="0.25">
      <c r="B8" s="23">
        <v>2006</v>
      </c>
      <c r="C8" s="20">
        <v>31419</v>
      </c>
      <c r="D8" s="20">
        <f t="shared" si="1"/>
        <v>101582</v>
      </c>
      <c r="E8" s="18" t="s">
        <v>23</v>
      </c>
      <c r="F8" s="16" t="s">
        <v>24</v>
      </c>
      <c r="G8" s="47">
        <v>4433</v>
      </c>
      <c r="H8" s="30">
        <f t="shared" si="2"/>
        <v>1086905</v>
      </c>
      <c r="I8" s="47">
        <v>139</v>
      </c>
      <c r="J8" s="37">
        <f t="shared" si="0"/>
        <v>42961</v>
      </c>
      <c r="K8" s="46">
        <f>G8+I8</f>
        <v>4572</v>
      </c>
      <c r="L8" s="45">
        <f t="shared" si="3"/>
        <v>23605</v>
      </c>
      <c r="M8" s="48">
        <v>169</v>
      </c>
      <c r="N8" s="37">
        <f t="shared" si="4"/>
        <v>29271</v>
      </c>
      <c r="O8" s="47">
        <v>5</v>
      </c>
      <c r="P8" s="47">
        <v>4</v>
      </c>
    </row>
    <row r="9" spans="2:18" ht="18.75" x14ac:dyDescent="0.25">
      <c r="B9" s="23">
        <v>2007</v>
      </c>
      <c r="C9" s="20">
        <v>78858</v>
      </c>
      <c r="D9" s="20">
        <f t="shared" si="1"/>
        <v>180440</v>
      </c>
      <c r="E9" s="18" t="s">
        <v>25</v>
      </c>
      <c r="F9" s="16" t="s">
        <v>26</v>
      </c>
      <c r="G9" s="47">
        <v>4366</v>
      </c>
      <c r="H9" s="30">
        <f t="shared" si="2"/>
        <v>1091271</v>
      </c>
      <c r="I9" s="47">
        <v>121</v>
      </c>
      <c r="J9" s="37">
        <f t="shared" si="0"/>
        <v>43082</v>
      </c>
      <c r="K9" s="46">
        <f t="shared" ref="K9:K16" si="5">G9+I9</f>
        <v>4487</v>
      </c>
      <c r="L9" s="45">
        <f t="shared" si="3"/>
        <v>28092</v>
      </c>
      <c r="M9" s="48">
        <v>272</v>
      </c>
      <c r="N9" s="37">
        <f t="shared" si="4"/>
        <v>29543</v>
      </c>
      <c r="O9" s="47">
        <v>1</v>
      </c>
      <c r="P9" s="47">
        <v>7</v>
      </c>
    </row>
    <row r="10" spans="2:18" ht="18.75" x14ac:dyDescent="0.25">
      <c r="B10" s="23">
        <v>2008</v>
      </c>
      <c r="C10" s="20">
        <v>85368</v>
      </c>
      <c r="D10" s="20">
        <f t="shared" si="1"/>
        <v>265808</v>
      </c>
      <c r="E10" s="18" t="s">
        <v>27</v>
      </c>
      <c r="F10" s="16" t="s">
        <v>28</v>
      </c>
      <c r="G10" s="47">
        <v>6315</v>
      </c>
      <c r="H10" s="30">
        <f t="shared" si="2"/>
        <v>1097586</v>
      </c>
      <c r="I10" s="47">
        <v>101</v>
      </c>
      <c r="J10" s="37">
        <f t="shared" si="0"/>
        <v>43183</v>
      </c>
      <c r="K10" s="46">
        <f t="shared" si="5"/>
        <v>6416</v>
      </c>
      <c r="L10" s="45">
        <f t="shared" si="3"/>
        <v>34508</v>
      </c>
      <c r="M10" s="48">
        <v>253</v>
      </c>
      <c r="N10" s="37">
        <f t="shared" si="4"/>
        <v>29796</v>
      </c>
      <c r="O10" s="47">
        <v>2</v>
      </c>
      <c r="P10" s="47">
        <v>14</v>
      </c>
    </row>
    <row r="11" spans="2:18" ht="18.75" x14ac:dyDescent="0.25">
      <c r="B11" s="23">
        <v>2009</v>
      </c>
      <c r="C11" s="20">
        <v>78237</v>
      </c>
      <c r="D11" s="20">
        <f t="shared" si="1"/>
        <v>344045</v>
      </c>
      <c r="E11" s="18" t="s">
        <v>29</v>
      </c>
      <c r="F11" s="16" t="s">
        <v>30</v>
      </c>
      <c r="G11" s="47">
        <v>2682</v>
      </c>
      <c r="H11" s="30">
        <f t="shared" si="2"/>
        <v>1100268</v>
      </c>
      <c r="I11" s="47">
        <v>37</v>
      </c>
      <c r="J11" s="37">
        <f t="shared" si="0"/>
        <v>43220</v>
      </c>
      <c r="K11" s="46">
        <f t="shared" si="5"/>
        <v>2719</v>
      </c>
      <c r="L11" s="45">
        <f t="shared" si="3"/>
        <v>37227</v>
      </c>
      <c r="M11" s="48">
        <v>161</v>
      </c>
      <c r="N11" s="37">
        <f t="shared" si="4"/>
        <v>29957</v>
      </c>
      <c r="O11" s="47">
        <v>3</v>
      </c>
      <c r="P11" s="47">
        <v>6</v>
      </c>
    </row>
    <row r="12" spans="2:18" ht="18.75" x14ac:dyDescent="0.25">
      <c r="B12" s="23">
        <v>2010</v>
      </c>
      <c r="C12" s="20">
        <v>60471</v>
      </c>
      <c r="D12" s="20">
        <f t="shared" si="1"/>
        <v>404516</v>
      </c>
      <c r="E12" s="18" t="s">
        <v>31</v>
      </c>
      <c r="F12" s="16" t="s">
        <v>32</v>
      </c>
      <c r="G12" s="47">
        <v>3153</v>
      </c>
      <c r="H12" s="30">
        <f t="shared" si="2"/>
        <v>1103421</v>
      </c>
      <c r="I12" s="47">
        <v>111</v>
      </c>
      <c r="J12" s="37">
        <f t="shared" si="0"/>
        <v>43331</v>
      </c>
      <c r="K12" s="46">
        <f t="shared" si="5"/>
        <v>3264</v>
      </c>
      <c r="L12" s="45">
        <f t="shared" si="3"/>
        <v>40491</v>
      </c>
      <c r="M12" s="48">
        <v>403</v>
      </c>
      <c r="N12" s="37">
        <f t="shared" si="4"/>
        <v>30360</v>
      </c>
      <c r="O12" s="47">
        <v>2</v>
      </c>
      <c r="P12" s="47">
        <v>4</v>
      </c>
    </row>
    <row r="13" spans="2:18" ht="18.75" x14ac:dyDescent="0.25">
      <c r="B13" s="23">
        <v>2011</v>
      </c>
      <c r="C13" s="20">
        <v>59520</v>
      </c>
      <c r="D13" s="20">
        <f t="shared" si="1"/>
        <v>464036</v>
      </c>
      <c r="E13" s="18" t="s">
        <v>33</v>
      </c>
      <c r="F13" s="16" t="s">
        <v>34</v>
      </c>
      <c r="G13" s="47">
        <v>3601</v>
      </c>
      <c r="H13" s="30">
        <f t="shared" si="2"/>
        <v>1107022</v>
      </c>
      <c r="I13" s="47">
        <v>132</v>
      </c>
      <c r="J13" s="37">
        <f t="shared" si="0"/>
        <v>43463</v>
      </c>
      <c r="K13" s="46">
        <f t="shared" si="5"/>
        <v>3733</v>
      </c>
      <c r="L13" s="45">
        <f t="shared" si="3"/>
        <v>44224</v>
      </c>
      <c r="M13" s="48">
        <v>186</v>
      </c>
      <c r="N13" s="37">
        <f t="shared" si="4"/>
        <v>30546</v>
      </c>
      <c r="O13" s="47">
        <v>2</v>
      </c>
      <c r="P13" s="47">
        <v>1</v>
      </c>
    </row>
    <row r="14" spans="2:18" ht="18.75" x14ac:dyDescent="0.25">
      <c r="B14" s="23">
        <v>2012</v>
      </c>
      <c r="C14" s="20">
        <v>55209</v>
      </c>
      <c r="D14" s="20">
        <f t="shared" si="1"/>
        <v>519245</v>
      </c>
      <c r="E14" s="18" t="s">
        <v>35</v>
      </c>
      <c r="F14" s="16" t="s">
        <v>36</v>
      </c>
      <c r="G14" s="47"/>
      <c r="H14" s="30">
        <f t="shared" si="2"/>
        <v>1107022</v>
      </c>
      <c r="I14" s="47"/>
      <c r="J14" s="37">
        <f t="shared" si="0"/>
        <v>43463</v>
      </c>
      <c r="K14" s="46">
        <f t="shared" si="5"/>
        <v>0</v>
      </c>
      <c r="L14" s="45" t="str">
        <f t="shared" si="3"/>
        <v/>
      </c>
      <c r="M14" s="48"/>
      <c r="N14" s="37">
        <f t="shared" si="4"/>
        <v>30546</v>
      </c>
      <c r="O14" s="47"/>
      <c r="P14" s="47"/>
    </row>
    <row r="15" spans="2:18" ht="18.75" x14ac:dyDescent="0.25">
      <c r="B15" s="23">
        <v>2013</v>
      </c>
      <c r="C15" s="20">
        <v>50686</v>
      </c>
      <c r="D15" s="20">
        <f t="shared" si="1"/>
        <v>569931</v>
      </c>
      <c r="E15" s="18" t="s">
        <v>37</v>
      </c>
      <c r="F15" s="16" t="s">
        <v>38</v>
      </c>
      <c r="G15" s="47"/>
      <c r="H15" s="30">
        <f t="shared" si="2"/>
        <v>1107022</v>
      </c>
      <c r="I15" s="47"/>
      <c r="J15" s="37">
        <f t="shared" si="0"/>
        <v>43463</v>
      </c>
      <c r="K15" s="46">
        <f t="shared" si="5"/>
        <v>0</v>
      </c>
      <c r="L15" s="45" t="str">
        <f t="shared" si="3"/>
        <v/>
      </c>
      <c r="M15" s="48"/>
      <c r="N15" s="37">
        <f t="shared" si="4"/>
        <v>30546</v>
      </c>
      <c r="O15" s="47"/>
      <c r="P15" s="47"/>
    </row>
    <row r="16" spans="2:18" ht="18.75" x14ac:dyDescent="0.25">
      <c r="B16" s="23">
        <v>2014</v>
      </c>
      <c r="C16" s="20">
        <v>64650</v>
      </c>
      <c r="D16" s="20">
        <f t="shared" si="1"/>
        <v>634581</v>
      </c>
      <c r="E16" s="18" t="s">
        <v>39</v>
      </c>
      <c r="F16" s="16" t="s">
        <v>40</v>
      </c>
      <c r="G16" s="47"/>
      <c r="H16" s="30">
        <f t="shared" si="2"/>
        <v>1107022</v>
      </c>
      <c r="I16" s="47"/>
      <c r="J16" s="37">
        <f t="shared" si="0"/>
        <v>43463</v>
      </c>
      <c r="K16" s="46">
        <f t="shared" si="5"/>
        <v>0</v>
      </c>
      <c r="L16" s="45" t="str">
        <f t="shared" si="3"/>
        <v/>
      </c>
      <c r="M16" s="48"/>
      <c r="N16" s="37">
        <f t="shared" si="4"/>
        <v>30546</v>
      </c>
      <c r="O16" s="47"/>
      <c r="P16" s="47"/>
    </row>
    <row r="17" spans="2:16" ht="18.75" x14ac:dyDescent="0.25">
      <c r="B17" s="23">
        <v>2015</v>
      </c>
      <c r="C17" s="20">
        <v>54967</v>
      </c>
      <c r="D17" s="20">
        <f t="shared" si="1"/>
        <v>689548</v>
      </c>
      <c r="F17" s="29"/>
      <c r="G17" s="31">
        <f>SUM(G5:G16)</f>
        <v>43051</v>
      </c>
      <c r="H17" s="32"/>
      <c r="I17" s="31">
        <f>SUM(I5:I16)</f>
        <v>1173</v>
      </c>
      <c r="J17" s="32"/>
      <c r="K17" s="31">
        <f>SUM(K5:K16)</f>
        <v>44224</v>
      </c>
      <c r="L17" s="40" t="str">
        <f>L16</f>
        <v/>
      </c>
      <c r="M17" s="38">
        <f>SUM(M5:M16)</f>
        <v>2242</v>
      </c>
      <c r="N17" s="32"/>
      <c r="O17" s="31">
        <f>SUM(O5:O16)</f>
        <v>47</v>
      </c>
      <c r="P17" s="31">
        <f>SUM(P5:P16)</f>
        <v>64</v>
      </c>
    </row>
    <row r="18" spans="2:16" ht="18.75" x14ac:dyDescent="0.25">
      <c r="B18" s="23">
        <v>2016</v>
      </c>
      <c r="C18" s="20">
        <v>45020</v>
      </c>
      <c r="D18" s="20">
        <f t="shared" si="1"/>
        <v>734568</v>
      </c>
      <c r="G18" s="32"/>
      <c r="H18" s="32"/>
      <c r="I18" s="32"/>
      <c r="J18" s="32"/>
      <c r="K18" s="32"/>
      <c r="L18" s="32"/>
      <c r="M18" s="32"/>
      <c r="N18" s="32"/>
      <c r="O18" s="32"/>
      <c r="P18" s="32"/>
    </row>
    <row r="19" spans="2:16" ht="45" x14ac:dyDescent="0.25">
      <c r="B19" s="23">
        <v>2017</v>
      </c>
      <c r="C19" s="20">
        <v>40742</v>
      </c>
      <c r="D19" s="20">
        <f t="shared" si="1"/>
        <v>775310</v>
      </c>
      <c r="G19" s="17" t="s">
        <v>7</v>
      </c>
      <c r="I19" s="17" t="s">
        <v>9</v>
      </c>
      <c r="L19" s="17" t="s">
        <v>41</v>
      </c>
      <c r="M19" s="19" t="s">
        <v>13</v>
      </c>
      <c r="N19" s="42"/>
      <c r="O19" s="32"/>
      <c r="P19" s="32"/>
    </row>
    <row r="20" spans="2:16" ht="18.75" x14ac:dyDescent="0.3">
      <c r="B20" s="23">
        <v>2018</v>
      </c>
      <c r="C20" s="20">
        <v>37597</v>
      </c>
      <c r="D20" s="20">
        <f t="shared" si="1"/>
        <v>812907</v>
      </c>
      <c r="F20" s="23">
        <v>2018</v>
      </c>
      <c r="G20" s="21">
        <v>784887</v>
      </c>
      <c r="H20" s="23">
        <v>2018</v>
      </c>
      <c r="I20" s="21">
        <v>28020</v>
      </c>
      <c r="K20" s="23">
        <v>2018</v>
      </c>
      <c r="L20" s="33">
        <f>G20+I20</f>
        <v>812907</v>
      </c>
      <c r="M20" s="21">
        <v>18308</v>
      </c>
      <c r="N20" s="22"/>
      <c r="O20" s="32"/>
      <c r="P20" s="32"/>
    </row>
    <row r="21" spans="2:16" ht="18.75" x14ac:dyDescent="0.3">
      <c r="B21" s="23">
        <v>2019</v>
      </c>
      <c r="C21" s="20">
        <v>39717</v>
      </c>
      <c r="D21" s="20">
        <f t="shared" si="1"/>
        <v>852624</v>
      </c>
      <c r="F21" s="23">
        <v>2019</v>
      </c>
      <c r="G21" s="21">
        <v>821743</v>
      </c>
      <c r="H21" s="23">
        <v>2019</v>
      </c>
      <c r="I21" s="21">
        <v>30881</v>
      </c>
      <c r="K21" s="23">
        <v>2019</v>
      </c>
      <c r="L21" s="33">
        <f>G21+I21</f>
        <v>852624</v>
      </c>
      <c r="M21" s="21">
        <v>20048</v>
      </c>
      <c r="N21" s="22"/>
      <c r="O21" s="32"/>
      <c r="P21" s="32"/>
    </row>
    <row r="22" spans="2:16" ht="18.75" x14ac:dyDescent="0.3">
      <c r="B22" s="23">
        <v>2020</v>
      </c>
      <c r="C22" s="20">
        <v>41582</v>
      </c>
      <c r="D22" s="20">
        <f t="shared" si="1"/>
        <v>894206</v>
      </c>
      <c r="F22" s="23">
        <v>2020</v>
      </c>
      <c r="G22" s="21">
        <v>860176</v>
      </c>
      <c r="H22" s="23">
        <v>2020</v>
      </c>
      <c r="I22" s="21">
        <v>34030</v>
      </c>
      <c r="K22" s="23">
        <v>2020</v>
      </c>
      <c r="L22" s="33">
        <f>G22+I22</f>
        <v>894206</v>
      </c>
      <c r="M22" s="21">
        <v>21221</v>
      </c>
      <c r="N22" s="22"/>
    </row>
    <row r="23" spans="2:16" ht="18.75" x14ac:dyDescent="0.3">
      <c r="B23" s="23">
        <v>2021</v>
      </c>
      <c r="C23" s="20">
        <v>70495</v>
      </c>
      <c r="D23" s="20">
        <f>D22+C23</f>
        <v>964701</v>
      </c>
      <c r="E23" s="32"/>
      <c r="F23" s="23">
        <v>2021</v>
      </c>
      <c r="G23" s="21">
        <v>928161</v>
      </c>
      <c r="H23" s="23">
        <v>2021</v>
      </c>
      <c r="I23" s="21">
        <v>36540</v>
      </c>
      <c r="K23" s="23">
        <v>2021</v>
      </c>
      <c r="L23" s="33">
        <f>G23+I23</f>
        <v>964701</v>
      </c>
      <c r="M23" s="21">
        <v>22732</v>
      </c>
      <c r="N23" s="22"/>
    </row>
    <row r="24" spans="2:16" ht="18.75" x14ac:dyDescent="0.3">
      <c r="B24" s="23">
        <v>2022</v>
      </c>
      <c r="C24" s="20">
        <v>74911</v>
      </c>
      <c r="D24" s="20">
        <f>D23+C24</f>
        <v>1039612</v>
      </c>
      <c r="F24" s="23">
        <v>2022</v>
      </c>
      <c r="G24" s="21">
        <v>1039612</v>
      </c>
      <c r="H24" s="23">
        <v>2022</v>
      </c>
      <c r="I24" s="21">
        <v>39065</v>
      </c>
      <c r="K24" s="23">
        <v>2022</v>
      </c>
      <c r="L24" s="33">
        <f>G24+I24</f>
        <v>1078677</v>
      </c>
      <c r="M24" s="21">
        <v>25339</v>
      </c>
    </row>
    <row r="25" spans="2:16" ht="18.75" x14ac:dyDescent="0.3">
      <c r="B25" s="23">
        <v>2023</v>
      </c>
      <c r="C25" s="20">
        <v>60899</v>
      </c>
      <c r="D25" s="49">
        <v>1063971</v>
      </c>
      <c r="F25" s="26">
        <v>2023</v>
      </c>
      <c r="G25" s="50">
        <v>1063971</v>
      </c>
      <c r="H25" s="23">
        <v>2023</v>
      </c>
      <c r="I25" s="50">
        <v>42290</v>
      </c>
      <c r="K25" s="23">
        <v>2023</v>
      </c>
      <c r="L25" s="33">
        <f t="shared" ref="L25:L27" si="6">G25+I25</f>
        <v>1106261</v>
      </c>
      <c r="M25" s="50">
        <v>28304</v>
      </c>
    </row>
    <row r="26" spans="2:16" ht="18.75" x14ac:dyDescent="0.3">
      <c r="B26" s="23">
        <v>2024</v>
      </c>
      <c r="C26" s="20">
        <v>57941</v>
      </c>
      <c r="D26" s="20">
        <v>1121912</v>
      </c>
      <c r="F26" s="26">
        <v>2024</v>
      </c>
      <c r="G26" s="21">
        <v>1121912</v>
      </c>
      <c r="H26" s="23">
        <v>2024</v>
      </c>
      <c r="I26" s="21">
        <v>44948</v>
      </c>
      <c r="K26" s="23">
        <v>2024</v>
      </c>
      <c r="L26" s="33">
        <f t="shared" si="6"/>
        <v>1166860</v>
      </c>
      <c r="M26" s="21">
        <v>31148</v>
      </c>
    </row>
    <row r="27" spans="2:16" ht="18.75" x14ac:dyDescent="0.3">
      <c r="B27" s="23">
        <v>2025</v>
      </c>
      <c r="C27" s="20">
        <f>G17</f>
        <v>43051</v>
      </c>
      <c r="D27" s="20">
        <f>D26+C27</f>
        <v>1164963</v>
      </c>
      <c r="F27" s="26">
        <v>2025</v>
      </c>
      <c r="G27" s="21">
        <f>D27</f>
        <v>1164963</v>
      </c>
      <c r="H27" s="26">
        <v>2025</v>
      </c>
      <c r="I27" s="21">
        <f>I26+$I$17</f>
        <v>46121</v>
      </c>
      <c r="K27" s="26">
        <v>2025</v>
      </c>
      <c r="L27" s="33">
        <f t="shared" si="6"/>
        <v>1211084</v>
      </c>
      <c r="M27" s="21">
        <f>M26+$M$17</f>
        <v>33390</v>
      </c>
    </row>
    <row r="28" spans="2:16" ht="18.75" x14ac:dyDescent="0.25">
      <c r="B28" s="23" t="str">
        <f>B5&amp;"-"&amp;B26</f>
        <v>2003-2024</v>
      </c>
      <c r="C28" s="20">
        <f>SUM(C5:C26)</f>
        <v>1158452</v>
      </c>
    </row>
    <row r="32" spans="2:16" x14ac:dyDescent="0.25">
      <c r="H32" s="25" t="s">
        <v>56</v>
      </c>
    </row>
    <row r="1048549" spans="11:11" ht="18.75" x14ac:dyDescent="0.25">
      <c r="K1048549" s="43"/>
    </row>
  </sheetData>
  <sheetProtection algorithmName="SHA-512" hashValue="+oCowjeMn1XMyIDF1LdVQzRwhlaqdOHgL/tGW74LsCnIgYy5h1mFxgSX81fD63dvNDEIbIPezXYtWTs1X7yJ7A==" saltValue="Lz/SKgemJPSLQCytx7bbEQ==" spinCount="100000" sheet="1" objects="1" scenarios="1"/>
  <mergeCells count="1">
    <mergeCell ref="G3:M3"/>
  </mergeCells>
  <phoneticPr fontId="22" type="noConversion"/>
  <printOptions headings="1" gridLines="1"/>
  <pageMargins left="0.19685039370078741" right="0.19685039370078741" top="0.74803149606299213" bottom="0.74803149606299213" header="0.31496062992125984" footer="0.31496062992125984"/>
  <pageSetup scale="1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pageSetUpPr fitToPage="1"/>
  </sheetPr>
  <dimension ref="A1:O46"/>
  <sheetViews>
    <sheetView showGridLines="0" tabSelected="1" workbookViewId="0"/>
  </sheetViews>
  <sheetFormatPr baseColWidth="10" defaultColWidth="11.42578125" defaultRowHeight="14.25" x14ac:dyDescent="0.2"/>
  <cols>
    <col min="1" max="5" width="11.42578125" style="1"/>
    <col min="6" max="6" width="3.7109375" style="1" customWidth="1"/>
    <col min="7" max="7" width="13.7109375" style="1" customWidth="1"/>
    <col min="8" max="16384" width="11.42578125" style="1"/>
  </cols>
  <sheetData>
    <row r="1" spans="1:14" ht="17.649999999999999" customHeight="1" x14ac:dyDescent="0.2">
      <c r="N1" s="3" t="s">
        <v>42</v>
      </c>
    </row>
    <row r="2" spans="1:14" x14ac:dyDescent="0.2">
      <c r="N2" s="3" t="s">
        <v>43</v>
      </c>
    </row>
    <row r="3" spans="1:14" ht="18" x14ac:dyDescent="0.2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" x14ac:dyDescent="0.2">
      <c r="A4" s="56" t="str">
        <f>Datos!$F$13&amp;", "&amp;Datos!$D$2</f>
        <v>Septiembre,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8" x14ac:dyDescent="0.25">
      <c r="A6" s="10" t="s">
        <v>1</v>
      </c>
      <c r="G6" s="4"/>
    </row>
    <row r="7" spans="1:14" ht="26.25" customHeight="1" x14ac:dyDescent="0.25">
      <c r="A7" s="10" t="str">
        <f>Datos!$F$13&amp;", "&amp;Datos!$D$2</f>
        <v>Septiembre, 2025</v>
      </c>
      <c r="E7" s="12"/>
      <c r="G7" s="11"/>
      <c r="I7" s="10" t="str">
        <f>"Acumulado Junio 2003 a "&amp;Datos!$F$13&amp;" "&amp;Datos!$D$2</f>
        <v>Acumulado Junio 2003 a Septiembre 2025</v>
      </c>
    </row>
    <row r="8" spans="1:14" ht="25.5" x14ac:dyDescent="0.2">
      <c r="E8" s="12" t="s">
        <v>45</v>
      </c>
      <c r="G8" s="12" t="s">
        <v>53</v>
      </c>
    </row>
    <row r="9" spans="1:14" x14ac:dyDescent="0.2">
      <c r="A9" s="5" t="s">
        <v>46</v>
      </c>
      <c r="B9" s="5"/>
      <c r="C9" s="5"/>
      <c r="E9" s="8">
        <f>IF(E12&gt;0,E12+E14,"")</f>
        <v>3733</v>
      </c>
      <c r="F9" s="5"/>
      <c r="G9" s="8">
        <f>Datos!K5+Datos!K6+Datos!K7+Datos!K8+Datos!K9+Datos!K10+Datos!K11+Datos!K12+Datos!K13</f>
        <v>44224</v>
      </c>
      <c r="I9" s="9" t="s">
        <v>47</v>
      </c>
      <c r="J9" s="5"/>
      <c r="K9" s="5"/>
      <c r="N9" s="8">
        <f>IF(N12&gt;0,N12+N14,"")</f>
        <v>1150485</v>
      </c>
    </row>
    <row r="10" spans="1:14" x14ac:dyDescent="0.2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 x14ac:dyDescent="0.2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 x14ac:dyDescent="0.2">
      <c r="A12" s="5" t="s">
        <v>7</v>
      </c>
      <c r="B12" s="5"/>
      <c r="C12" s="5"/>
      <c r="D12" s="5"/>
      <c r="E12" s="7">
        <f>Datos!$G$13</f>
        <v>3601</v>
      </c>
      <c r="F12" s="5"/>
      <c r="G12" s="7">
        <f>Datos!G5+Datos!G6+Datos!G7+Datos!G8+Datos!G9+Datos!G10+Datos!G11+Datos!G12+Datos!G13</f>
        <v>43051</v>
      </c>
      <c r="I12" s="5" t="s">
        <v>7</v>
      </c>
      <c r="J12" s="5"/>
      <c r="K12" s="5"/>
      <c r="N12" s="7">
        <f>Datos!$H$13</f>
        <v>1107022</v>
      </c>
    </row>
    <row r="13" spans="1:14" x14ac:dyDescent="0.2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 x14ac:dyDescent="0.2">
      <c r="A14" s="5" t="s">
        <v>9</v>
      </c>
      <c r="B14" s="5"/>
      <c r="C14" s="5"/>
      <c r="D14" s="5"/>
      <c r="E14" s="7">
        <f>Datos!$I$13</f>
        <v>132</v>
      </c>
      <c r="F14" s="5"/>
      <c r="G14" s="7">
        <f>Datos!I5+Datos!I6+Datos!I7+Datos!I8+Datos!I9+Datos!I10+Datos!I11+Datos!I12+Datos!I13</f>
        <v>1173</v>
      </c>
      <c r="I14" s="5" t="s">
        <v>9</v>
      </c>
      <c r="J14" s="5"/>
      <c r="K14" s="5"/>
      <c r="N14" s="7">
        <f>Datos!$J$13</f>
        <v>43463</v>
      </c>
    </row>
    <row r="15" spans="1:14" ht="15" thickBot="1" x14ac:dyDescent="0.25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 x14ac:dyDescent="0.2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 x14ac:dyDescent="0.2">
      <c r="A17" s="5" t="s">
        <v>51</v>
      </c>
      <c r="B17" s="5"/>
      <c r="C17" s="5"/>
      <c r="D17" s="5"/>
      <c r="E17" s="7">
        <f>Datos!$M$13</f>
        <v>186</v>
      </c>
      <c r="F17" s="5"/>
      <c r="G17" s="7">
        <f>Datos!M5+Datos!M6+Datos!M7+Datos!M8+Datos!M9+Datos!M10+Datos!M11+Datos!M12+Datos!M13</f>
        <v>2242</v>
      </c>
      <c r="I17" s="5" t="s">
        <v>51</v>
      </c>
      <c r="J17" s="5"/>
      <c r="K17" s="5"/>
      <c r="N17" s="7">
        <f>Datos!$N$13</f>
        <v>30546</v>
      </c>
      <c r="O17" s="13"/>
    </row>
    <row r="18" spans="1:15" ht="15" thickBo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8" x14ac:dyDescent="0.25">
      <c r="A19" s="10" t="s">
        <v>2</v>
      </c>
      <c r="F19" s="4"/>
      <c r="N19" s="24" t="s">
        <v>52</v>
      </c>
    </row>
    <row r="20" spans="1:15" ht="12.75" customHeight="1" x14ac:dyDescent="0.2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 x14ac:dyDescent="0.2">
      <c r="A21" s="5" t="s">
        <v>54</v>
      </c>
      <c r="B21" s="5"/>
      <c r="C21" s="5"/>
      <c r="D21" s="5"/>
      <c r="E21" s="7">
        <f>Datos!$O$13</f>
        <v>2</v>
      </c>
      <c r="F21" s="5"/>
      <c r="G21" s="7">
        <f>Datos!O5+Datos!O6+Datos!O7+Datos!O8+Datos!O9+Datos!O10+Datos!O11+Datos!O12+Datos!O13</f>
        <v>47</v>
      </c>
    </row>
    <row r="22" spans="1:15" ht="8.25" customHeight="1" thickBot="1" x14ac:dyDescent="0.25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8" x14ac:dyDescent="0.25">
      <c r="A23" s="10" t="s">
        <v>3</v>
      </c>
    </row>
    <row r="24" spans="1:15" ht="4.5" customHeight="1" x14ac:dyDescent="0.2">
      <c r="A24" s="5"/>
      <c r="B24" s="5"/>
      <c r="C24" s="5"/>
      <c r="D24" s="5"/>
      <c r="E24" s="5"/>
      <c r="G24" s="5"/>
    </row>
    <row r="25" spans="1:15" x14ac:dyDescent="0.2">
      <c r="A25" s="5" t="s">
        <v>16</v>
      </c>
      <c r="B25" s="5"/>
      <c r="C25" s="5"/>
      <c r="D25" s="5"/>
      <c r="E25" s="7">
        <f>Datos!$P$13</f>
        <v>1</v>
      </c>
      <c r="G25" s="7">
        <f>Datos!P5+Datos!P6+Datos!P7+Datos!P8+Datos!P9+Datos!P10+Datos!P11+Datos!P12+Datos!P13</f>
        <v>64</v>
      </c>
    </row>
    <row r="26" spans="1:15" ht="4.5" customHeight="1" x14ac:dyDescent="0.2">
      <c r="A26" s="5"/>
      <c r="B26" s="5"/>
      <c r="C26" s="5"/>
      <c r="D26" s="5"/>
      <c r="E26" s="7"/>
      <c r="G26" s="5"/>
    </row>
    <row r="27" spans="1:15" x14ac:dyDescent="0.2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 x14ac:dyDescent="0.2">
      <c r="A28" s="9" t="str">
        <f>"           Acumulado "&amp;Datos!$D$2</f>
        <v xml:space="preserve">           Acumulado 2025</v>
      </c>
    </row>
    <row r="41" spans="1:15" ht="56.65" customHeight="1" x14ac:dyDescent="0.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 x14ac:dyDescent="0.2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 x14ac:dyDescent="0.2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dpAt2vRbDmivfK0aTnYWhf0Nqp/P/pPzWA5NZZaYsqVmHMiY9uv6ni8VgaLFK/hZsp9WIg+cPlBzuYIXbDbRdQ==" saltValue="gszwSI3KwqDtssTycn8rUg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pageSetUpPr fitToPage="1"/>
  </sheetPr>
  <dimension ref="A1:O46"/>
  <sheetViews>
    <sheetView showGridLines="0" topLeftCell="A14" workbookViewId="0">
      <selection activeCell="H20" sqref="H20"/>
    </sheetView>
  </sheetViews>
  <sheetFormatPr baseColWidth="10" defaultColWidth="11.42578125" defaultRowHeight="14.25" x14ac:dyDescent="0.2"/>
  <cols>
    <col min="1" max="5" width="11.42578125" style="1"/>
    <col min="6" max="6" width="3.7109375" style="1" customWidth="1"/>
    <col min="7" max="7" width="13.7109375" style="1" customWidth="1"/>
    <col min="8" max="16384" width="11.42578125" style="1"/>
  </cols>
  <sheetData>
    <row r="1" spans="1:14" ht="17.649999999999999" customHeight="1" x14ac:dyDescent="0.2">
      <c r="N1" s="3" t="s">
        <v>42</v>
      </c>
    </row>
    <row r="2" spans="1:14" x14ac:dyDescent="0.2">
      <c r="N2" s="3" t="s">
        <v>43</v>
      </c>
    </row>
    <row r="3" spans="1:14" ht="18" x14ac:dyDescent="0.2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" x14ac:dyDescent="0.2">
      <c r="A4" s="56" t="str">
        <f>Datos!$F$14&amp;", "&amp;Datos!$D$2</f>
        <v>Octubre,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8" x14ac:dyDescent="0.25">
      <c r="A6" s="10" t="s">
        <v>1</v>
      </c>
      <c r="G6" s="4"/>
    </row>
    <row r="7" spans="1:14" ht="26.25" customHeight="1" x14ac:dyDescent="0.25">
      <c r="A7" s="10" t="str">
        <f>Datos!$F$14&amp;", "&amp;Datos!$D$2</f>
        <v>Octubre, 2025</v>
      </c>
      <c r="E7" s="12"/>
      <c r="G7" s="11"/>
      <c r="I7" s="10" t="str">
        <f>"Acumulado Junio 2003 a "&amp;Datos!$F$14&amp;" "&amp;Datos!$D$2</f>
        <v>Acumulado Junio 2003 a Octubre 2025</v>
      </c>
    </row>
    <row r="8" spans="1:14" ht="25.5" x14ac:dyDescent="0.2">
      <c r="E8" s="12" t="s">
        <v>45</v>
      </c>
      <c r="G8" s="12" t="s">
        <v>53</v>
      </c>
    </row>
    <row r="9" spans="1:14" x14ac:dyDescent="0.2">
      <c r="A9" s="5" t="s">
        <v>46</v>
      </c>
      <c r="B9" s="5"/>
      <c r="C9" s="5"/>
      <c r="E9" s="8" t="str">
        <f>IF(E12&gt;0,E12+E14,"")</f>
        <v/>
      </c>
      <c r="F9" s="5"/>
      <c r="G9" s="8">
        <f>Datos!K5+Datos!K6+Datos!K7+Datos!K8+Datos!K9+Datos!K10+Datos!K11+Datos!K12+Datos!K13+Datos!K14</f>
        <v>44224</v>
      </c>
      <c r="I9" s="9" t="s">
        <v>47</v>
      </c>
      <c r="J9" s="5"/>
      <c r="K9" s="5"/>
      <c r="N9" s="8">
        <f>IF(N12&gt;0,N12+N14,"")</f>
        <v>1150485</v>
      </c>
    </row>
    <row r="10" spans="1:14" x14ac:dyDescent="0.2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 x14ac:dyDescent="0.2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 x14ac:dyDescent="0.2">
      <c r="A12" s="5" t="s">
        <v>7</v>
      </c>
      <c r="B12" s="5"/>
      <c r="C12" s="5"/>
      <c r="D12" s="5"/>
      <c r="E12" s="7">
        <f>Datos!$G$14</f>
        <v>0</v>
      </c>
      <c r="F12" s="5"/>
      <c r="G12" s="7">
        <f>Datos!G5+Datos!G6+Datos!G7+Datos!G8+Datos!G9+Datos!G10+Datos!G11+Datos!G12+Datos!G13+Datos!G14</f>
        <v>43051</v>
      </c>
      <c r="I12" s="5" t="s">
        <v>7</v>
      </c>
      <c r="J12" s="5"/>
      <c r="K12" s="5"/>
      <c r="N12" s="7">
        <f>Datos!$H$14</f>
        <v>1107022</v>
      </c>
    </row>
    <row r="13" spans="1:14" x14ac:dyDescent="0.2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 x14ac:dyDescent="0.2">
      <c r="A14" s="5" t="s">
        <v>9</v>
      </c>
      <c r="B14" s="5"/>
      <c r="C14" s="5"/>
      <c r="D14" s="5"/>
      <c r="E14" s="7">
        <f>Datos!$I$14</f>
        <v>0</v>
      </c>
      <c r="F14" s="5"/>
      <c r="G14" s="7">
        <f>Datos!I5+Datos!I6+Datos!I7+Datos!I8+Datos!I9+Datos!I10+Datos!I11+Datos!I12+Datos!I13+Datos!I14</f>
        <v>1173</v>
      </c>
      <c r="I14" s="5" t="s">
        <v>9</v>
      </c>
      <c r="J14" s="5"/>
      <c r="K14" s="5"/>
      <c r="N14" s="7">
        <f>Datos!$J$14</f>
        <v>43463</v>
      </c>
    </row>
    <row r="15" spans="1:14" ht="15" thickBot="1" x14ac:dyDescent="0.25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 x14ac:dyDescent="0.2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 x14ac:dyDescent="0.2">
      <c r="A17" s="5" t="s">
        <v>51</v>
      </c>
      <c r="B17" s="5"/>
      <c r="C17" s="5"/>
      <c r="D17" s="5"/>
      <c r="E17" s="7">
        <f>Datos!$M$14</f>
        <v>0</v>
      </c>
      <c r="F17" s="5"/>
      <c r="G17" s="7">
        <f>Datos!M5+Datos!M6+Datos!M7+Datos!M8+Datos!M9+Datos!M10+Datos!M11+Datos!M12+Datos!M13+Datos!M14</f>
        <v>2242</v>
      </c>
      <c r="I17" s="5" t="s">
        <v>51</v>
      </c>
      <c r="J17" s="5"/>
      <c r="K17" s="5"/>
      <c r="N17" s="7">
        <f>Datos!$N$14</f>
        <v>30546</v>
      </c>
      <c r="O17" s="13"/>
    </row>
    <row r="18" spans="1:15" ht="15" thickBo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8" x14ac:dyDescent="0.25">
      <c r="A19" s="10" t="s">
        <v>2</v>
      </c>
      <c r="F19" s="4"/>
      <c r="N19" s="24" t="s">
        <v>52</v>
      </c>
    </row>
    <row r="20" spans="1:15" ht="12.75" customHeight="1" x14ac:dyDescent="0.2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 x14ac:dyDescent="0.2">
      <c r="A21" s="5" t="s">
        <v>54</v>
      </c>
      <c r="B21" s="5"/>
      <c r="C21" s="5"/>
      <c r="D21" s="5"/>
      <c r="E21" s="7">
        <f>Datos!$O$14</f>
        <v>0</v>
      </c>
      <c r="F21" s="5"/>
      <c r="G21" s="7">
        <f>Datos!O5+Datos!O6+Datos!O7+Datos!O8+Datos!O9+Datos!O10+Datos!O11+Datos!O12+Datos!O13+Datos!O14</f>
        <v>47</v>
      </c>
    </row>
    <row r="22" spans="1:15" ht="8.25" customHeight="1" thickBot="1" x14ac:dyDescent="0.25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8" x14ac:dyDescent="0.25">
      <c r="A23" s="10" t="s">
        <v>3</v>
      </c>
    </row>
    <row r="24" spans="1:15" ht="4.5" customHeight="1" x14ac:dyDescent="0.2">
      <c r="A24" s="5"/>
      <c r="B24" s="5"/>
      <c r="C24" s="5"/>
      <c r="D24" s="5"/>
      <c r="E24" s="5"/>
      <c r="G24" s="5"/>
    </row>
    <row r="25" spans="1:15" x14ac:dyDescent="0.2">
      <c r="A25" s="5" t="s">
        <v>16</v>
      </c>
      <c r="B25" s="5"/>
      <c r="C25" s="5"/>
      <c r="D25" s="5"/>
      <c r="E25" s="7">
        <f>Datos!$P$14</f>
        <v>0</v>
      </c>
      <c r="G25" s="7">
        <f>Datos!P5+Datos!P6+Datos!P7+Datos!P8+Datos!P9+Datos!P10+Datos!P11+Datos!P12+Datos!P13+Datos!P14</f>
        <v>64</v>
      </c>
    </row>
    <row r="26" spans="1:15" ht="4.5" customHeight="1" x14ac:dyDescent="0.2">
      <c r="A26" s="5"/>
      <c r="B26" s="5"/>
      <c r="C26" s="5"/>
      <c r="D26" s="5"/>
      <c r="E26" s="7"/>
      <c r="G26" s="5"/>
    </row>
    <row r="27" spans="1:15" x14ac:dyDescent="0.2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 x14ac:dyDescent="0.2">
      <c r="A28" s="9" t="str">
        <f>"           Acumulado "&amp;Datos!$D$2</f>
        <v xml:space="preserve">           Acumulado 2025</v>
      </c>
    </row>
    <row r="41" spans="1:15" ht="56.65" customHeight="1" x14ac:dyDescent="0.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 x14ac:dyDescent="0.2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 x14ac:dyDescent="0.2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xRQ+vyKTNdDqIRAYeERmIcdGd+0jw0cRTlZ4s2RKiDVmiPBb1oF7PL6DaQXKTzRQx6tcrwFpPkH04+7hz2oVRA==" saltValue="0hn1MqttCvisqEaZUzAllw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1:O46"/>
  <sheetViews>
    <sheetView showGridLines="0" topLeftCell="A4" workbookViewId="0">
      <selection activeCell="H20" sqref="H20"/>
    </sheetView>
  </sheetViews>
  <sheetFormatPr baseColWidth="10" defaultColWidth="11.42578125" defaultRowHeight="14.25" x14ac:dyDescent="0.2"/>
  <cols>
    <col min="1" max="5" width="11.42578125" style="1"/>
    <col min="6" max="6" width="3.7109375" style="1" customWidth="1"/>
    <col min="7" max="7" width="13.7109375" style="1" customWidth="1"/>
    <col min="8" max="16384" width="11.42578125" style="1"/>
  </cols>
  <sheetData>
    <row r="1" spans="1:14" ht="17.649999999999999" customHeight="1" x14ac:dyDescent="0.2">
      <c r="N1" s="3" t="s">
        <v>42</v>
      </c>
    </row>
    <row r="2" spans="1:14" x14ac:dyDescent="0.2">
      <c r="N2" s="3" t="s">
        <v>43</v>
      </c>
    </row>
    <row r="3" spans="1:14" ht="18" x14ac:dyDescent="0.2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" x14ac:dyDescent="0.2">
      <c r="A4" s="56" t="str">
        <f>Datos!$F$15&amp;", "&amp;Datos!$D$2</f>
        <v>Noviembre,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8" x14ac:dyDescent="0.25">
      <c r="A6" s="10" t="s">
        <v>1</v>
      </c>
      <c r="G6" s="4"/>
    </row>
    <row r="7" spans="1:14" ht="26.25" customHeight="1" x14ac:dyDescent="0.25">
      <c r="A7" s="10" t="str">
        <f>Datos!$F$15&amp;", "&amp;Datos!$D$2</f>
        <v>Noviembre, 2025</v>
      </c>
      <c r="E7" s="12"/>
      <c r="G7" s="11"/>
      <c r="I7" s="10" t="str">
        <f>"Acumulado Junio 2003 a "&amp;Datos!$F$15&amp;" "&amp;Datos!$D$2</f>
        <v>Acumulado Junio 2003 a Noviembre 2025</v>
      </c>
    </row>
    <row r="8" spans="1:14" ht="25.5" x14ac:dyDescent="0.2">
      <c r="E8" s="12" t="s">
        <v>45</v>
      </c>
      <c r="G8" s="12" t="s">
        <v>53</v>
      </c>
    </row>
    <row r="9" spans="1:14" x14ac:dyDescent="0.2">
      <c r="A9" s="5" t="s">
        <v>46</v>
      </c>
      <c r="B9" s="5"/>
      <c r="C9" s="5"/>
      <c r="E9" s="8" t="str">
        <f>IF(E12&gt;0,E12+E14,"")</f>
        <v/>
      </c>
      <c r="F9" s="5"/>
      <c r="G9" s="8">
        <f>Datos!K5+Datos!K6+Datos!K7+Datos!K8+Datos!K9+Datos!K10+Datos!K11+Datos!K12+Datos!K13+Datos!K14+Datos!K15</f>
        <v>44224</v>
      </c>
      <c r="I9" s="9" t="s">
        <v>47</v>
      </c>
      <c r="J9" s="5"/>
      <c r="K9" s="5"/>
      <c r="N9" s="8">
        <f>IF(N12&gt;0,N12+N14,"")</f>
        <v>1150485</v>
      </c>
    </row>
    <row r="10" spans="1:14" x14ac:dyDescent="0.2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 x14ac:dyDescent="0.2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 x14ac:dyDescent="0.2">
      <c r="A12" s="5" t="s">
        <v>7</v>
      </c>
      <c r="B12" s="5"/>
      <c r="C12" s="5"/>
      <c r="D12" s="5"/>
      <c r="E12" s="7">
        <f>Datos!$G$15</f>
        <v>0</v>
      </c>
      <c r="F12" s="5"/>
      <c r="G12" s="7">
        <f>Datos!G5+Datos!G6+Datos!G7+Datos!G8+Datos!G9+Datos!G10+Datos!G11+Datos!G12+Datos!G13+Datos!G14+Datos!G15</f>
        <v>43051</v>
      </c>
      <c r="I12" s="5" t="s">
        <v>7</v>
      </c>
      <c r="J12" s="5"/>
      <c r="K12" s="5"/>
      <c r="N12" s="7">
        <f>Datos!$H$15</f>
        <v>1107022</v>
      </c>
    </row>
    <row r="13" spans="1:14" x14ac:dyDescent="0.2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 x14ac:dyDescent="0.2">
      <c r="A14" s="5" t="s">
        <v>9</v>
      </c>
      <c r="B14" s="5"/>
      <c r="C14" s="5"/>
      <c r="D14" s="5"/>
      <c r="E14" s="7">
        <f>Datos!$I$15</f>
        <v>0</v>
      </c>
      <c r="F14" s="5"/>
      <c r="G14" s="7">
        <f>Datos!I5+Datos!I6+Datos!I7+Datos!I8+Datos!I9+Datos!I10+Datos!I11+Datos!I12+Datos!I13+Datos!I14+Datos!I15</f>
        <v>1173</v>
      </c>
      <c r="I14" s="5" t="s">
        <v>9</v>
      </c>
      <c r="J14" s="5"/>
      <c r="K14" s="5"/>
      <c r="N14" s="7">
        <f>Datos!$J$15</f>
        <v>43463</v>
      </c>
    </row>
    <row r="15" spans="1:14" ht="15" thickBot="1" x14ac:dyDescent="0.25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 x14ac:dyDescent="0.2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 x14ac:dyDescent="0.2">
      <c r="A17" s="5" t="s">
        <v>51</v>
      </c>
      <c r="B17" s="5"/>
      <c r="C17" s="5"/>
      <c r="D17" s="5"/>
      <c r="E17" s="7">
        <f>Datos!$M$15</f>
        <v>0</v>
      </c>
      <c r="F17" s="5"/>
      <c r="G17" s="7">
        <f>Datos!M5+Datos!M6+Datos!M7+Datos!M8+Datos!M9+Datos!M10+Datos!M11+Datos!M12+Datos!M13+Datos!M14+Datos!M15</f>
        <v>2242</v>
      </c>
      <c r="I17" s="5" t="s">
        <v>51</v>
      </c>
      <c r="J17" s="5"/>
      <c r="K17" s="5"/>
      <c r="N17" s="7">
        <f>Datos!$N$15</f>
        <v>30546</v>
      </c>
      <c r="O17" s="13"/>
    </row>
    <row r="18" spans="1:15" ht="15" thickBo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8" x14ac:dyDescent="0.25">
      <c r="A19" s="10" t="s">
        <v>2</v>
      </c>
      <c r="F19" s="4"/>
      <c r="N19" s="24" t="s">
        <v>52</v>
      </c>
    </row>
    <row r="20" spans="1:15" ht="12.75" customHeight="1" x14ac:dyDescent="0.2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 x14ac:dyDescent="0.2">
      <c r="A21" s="5" t="s">
        <v>54</v>
      </c>
      <c r="B21" s="5"/>
      <c r="C21" s="5"/>
      <c r="D21" s="5"/>
      <c r="E21" s="7">
        <f>Datos!$O$15</f>
        <v>0</v>
      </c>
      <c r="F21" s="5"/>
      <c r="G21" s="7">
        <f>Datos!O5+Datos!O6+Datos!O7+Datos!O8+Datos!O9+Datos!O10+Datos!O11+Datos!O12+Datos!O13+Datos!O14+Datos!O15</f>
        <v>47</v>
      </c>
    </row>
    <row r="22" spans="1:15" ht="8.25" customHeight="1" thickBot="1" x14ac:dyDescent="0.25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8" x14ac:dyDescent="0.25">
      <c r="A23" s="10" t="s">
        <v>3</v>
      </c>
    </row>
    <row r="24" spans="1:15" ht="4.5" customHeight="1" x14ac:dyDescent="0.2">
      <c r="A24" s="5"/>
      <c r="B24" s="5"/>
      <c r="C24" s="5"/>
      <c r="D24" s="5"/>
      <c r="E24" s="5"/>
      <c r="G24" s="5"/>
    </row>
    <row r="25" spans="1:15" x14ac:dyDescent="0.2">
      <c r="A25" s="5" t="s">
        <v>16</v>
      </c>
      <c r="B25" s="5"/>
      <c r="C25" s="5"/>
      <c r="D25" s="5"/>
      <c r="E25" s="7">
        <f>Datos!$P$15</f>
        <v>0</v>
      </c>
      <c r="G25" s="7">
        <f>Datos!P5+Datos!P6+Datos!P7+Datos!P8+Datos!P9+Datos!P10+Datos!P11+Datos!P12+Datos!P13+Datos!P14+Datos!P15</f>
        <v>64</v>
      </c>
    </row>
    <row r="26" spans="1:15" ht="4.5" customHeight="1" x14ac:dyDescent="0.2">
      <c r="A26" s="5"/>
      <c r="B26" s="5"/>
      <c r="C26" s="5"/>
      <c r="D26" s="5"/>
      <c r="E26" s="7"/>
      <c r="G26" s="5"/>
    </row>
    <row r="27" spans="1:15" x14ac:dyDescent="0.2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 x14ac:dyDescent="0.2">
      <c r="A28" s="9" t="str">
        <f>"           Acumulado "&amp;Datos!$D$2</f>
        <v xml:space="preserve">           Acumulado 2025</v>
      </c>
    </row>
    <row r="41" spans="1:15" ht="56.65" customHeight="1" x14ac:dyDescent="0.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 x14ac:dyDescent="0.2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 x14ac:dyDescent="0.2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akjU+fs6VhZqgUBwsr/GXE4gFPbLfwM4xJvGBBlRp0c+Nd4WLgfLDqsYbCRu/OANGelJFcoeYuO+HL7LN+warA==" saltValue="WtwHF1pd7Hdb8IphDdOVyA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1:O46"/>
  <sheetViews>
    <sheetView showGridLines="0" topLeftCell="A11" zoomScaleNormal="100" workbookViewId="0">
      <selection activeCell="H20" sqref="H20"/>
    </sheetView>
  </sheetViews>
  <sheetFormatPr baseColWidth="10" defaultColWidth="11.42578125" defaultRowHeight="14.25" x14ac:dyDescent="0.2"/>
  <cols>
    <col min="1" max="5" width="11.42578125" style="1"/>
    <col min="6" max="6" width="3.7109375" style="1" customWidth="1"/>
    <col min="7" max="7" width="13.7109375" style="1" customWidth="1"/>
    <col min="8" max="16384" width="11.42578125" style="1"/>
  </cols>
  <sheetData>
    <row r="1" spans="1:14" ht="17.649999999999999" customHeight="1" x14ac:dyDescent="0.2">
      <c r="N1" s="3" t="s">
        <v>42</v>
      </c>
    </row>
    <row r="2" spans="1:14" x14ac:dyDescent="0.2">
      <c r="N2" s="3" t="s">
        <v>43</v>
      </c>
    </row>
    <row r="3" spans="1:14" ht="18" x14ac:dyDescent="0.2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" x14ac:dyDescent="0.2">
      <c r="A4" s="56" t="str">
        <f>Datos!$F$16&amp;", "&amp;Datos!$D$2</f>
        <v>Diciembre,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8" x14ac:dyDescent="0.25">
      <c r="A6" s="10" t="s">
        <v>1</v>
      </c>
      <c r="G6" s="4"/>
    </row>
    <row r="7" spans="1:14" ht="26.25" customHeight="1" x14ac:dyDescent="0.25">
      <c r="A7" s="10" t="str">
        <f>Datos!$F$16&amp;", "&amp;Datos!$D$2</f>
        <v>Diciembre, 2025</v>
      </c>
      <c r="E7" s="12"/>
      <c r="G7" s="11"/>
      <c r="I7" s="10" t="str">
        <f>"Acumulado Junio 2003 a "&amp;Datos!$F$16&amp;" "&amp;Datos!$D$2</f>
        <v>Acumulado Junio 2003 a Diciembre 2025</v>
      </c>
    </row>
    <row r="8" spans="1:14" ht="25.5" x14ac:dyDescent="0.2">
      <c r="E8" s="12" t="s">
        <v>45</v>
      </c>
      <c r="G8" s="12" t="s">
        <v>53</v>
      </c>
    </row>
    <row r="9" spans="1:14" x14ac:dyDescent="0.2">
      <c r="A9" s="5" t="s">
        <v>46</v>
      </c>
      <c r="B9" s="5"/>
      <c r="C9" s="5"/>
      <c r="E9" s="8" t="str">
        <f>IF(E12&gt;0,E12+E14,"")</f>
        <v/>
      </c>
      <c r="F9" s="5"/>
      <c r="G9" s="8">
        <f>Datos!K5+Datos!K6+Datos!K7+Datos!K8+Datos!K9+Datos!K10+Datos!K11+Datos!K12+Datos!K13+Datos!K14+Datos!K15+Datos!K16</f>
        <v>44224</v>
      </c>
      <c r="I9" s="9" t="s">
        <v>47</v>
      </c>
      <c r="J9" s="5"/>
      <c r="K9" s="5"/>
      <c r="N9" s="8">
        <f>IF(N12&gt;0,N12+N14,"")</f>
        <v>1150485</v>
      </c>
    </row>
    <row r="10" spans="1:14" x14ac:dyDescent="0.2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 x14ac:dyDescent="0.2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 x14ac:dyDescent="0.2">
      <c r="A12" s="5" t="s">
        <v>7</v>
      </c>
      <c r="B12" s="5"/>
      <c r="C12" s="5"/>
      <c r="D12" s="5"/>
      <c r="E12" s="7">
        <f>Datos!$G$16</f>
        <v>0</v>
      </c>
      <c r="F12" s="5"/>
      <c r="G12" s="7">
        <f>Datos!G5+Datos!G6+Datos!G7+Datos!G8+Datos!G9+Datos!G10+Datos!G11+Datos!G12+Datos!G13+Datos!G14+Datos!G15+Datos!G16</f>
        <v>43051</v>
      </c>
      <c r="I12" s="5" t="s">
        <v>7</v>
      </c>
      <c r="J12" s="5"/>
      <c r="K12" s="5"/>
      <c r="N12" s="7">
        <f>Datos!$H$16</f>
        <v>1107022</v>
      </c>
    </row>
    <row r="13" spans="1:14" x14ac:dyDescent="0.2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 x14ac:dyDescent="0.2">
      <c r="A14" s="5" t="s">
        <v>9</v>
      </c>
      <c r="B14" s="5"/>
      <c r="C14" s="5"/>
      <c r="D14" s="5"/>
      <c r="E14" s="7">
        <f>Datos!$I$16</f>
        <v>0</v>
      </c>
      <c r="F14" s="5"/>
      <c r="G14" s="7">
        <f>Datos!I5+Datos!I6+Datos!I7+Datos!I8+Datos!I9+Datos!I10+Datos!I11+Datos!I12+Datos!I13+Datos!I14+Datos!I15+Datos!I16</f>
        <v>1173</v>
      </c>
      <c r="I14" s="5" t="s">
        <v>9</v>
      </c>
      <c r="J14" s="5"/>
      <c r="K14" s="5"/>
      <c r="N14" s="7">
        <f>Datos!$J$16</f>
        <v>43463</v>
      </c>
    </row>
    <row r="15" spans="1:14" ht="15" thickBot="1" x14ac:dyDescent="0.25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 x14ac:dyDescent="0.2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 x14ac:dyDescent="0.2">
      <c r="A17" s="5" t="s">
        <v>51</v>
      </c>
      <c r="B17" s="5"/>
      <c r="C17" s="5"/>
      <c r="D17" s="5"/>
      <c r="E17" s="7">
        <f>Datos!$M$16</f>
        <v>0</v>
      </c>
      <c r="F17" s="5"/>
      <c r="G17" s="7">
        <f>Datos!M5+Datos!M6+Datos!M7+Datos!M8+Datos!M9+Datos!M10+Datos!M11+Datos!M12+Datos!M13+Datos!M14+Datos!M15+Datos!M16</f>
        <v>2242</v>
      </c>
      <c r="I17" s="5" t="s">
        <v>51</v>
      </c>
      <c r="J17" s="5"/>
      <c r="K17" s="5"/>
      <c r="N17" s="7">
        <f>Datos!$N$16</f>
        <v>30546</v>
      </c>
      <c r="O17" s="13"/>
    </row>
    <row r="18" spans="1:15" ht="15" thickBo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8" x14ac:dyDescent="0.25">
      <c r="A19" s="10" t="s">
        <v>2</v>
      </c>
      <c r="F19" s="4"/>
      <c r="N19" s="24" t="s">
        <v>52</v>
      </c>
    </row>
    <row r="20" spans="1:15" ht="12.75" customHeight="1" x14ac:dyDescent="0.2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 x14ac:dyDescent="0.2">
      <c r="A21" s="5" t="s">
        <v>54</v>
      </c>
      <c r="B21" s="5"/>
      <c r="C21" s="5"/>
      <c r="D21" s="5"/>
      <c r="E21" s="7">
        <f>Datos!$O$16</f>
        <v>0</v>
      </c>
      <c r="F21" s="5"/>
      <c r="G21" s="7">
        <f>Datos!O5+Datos!O6+Datos!O7+Datos!O8+Datos!O9+Datos!O10+Datos!O11+Datos!O12+Datos!O13+Datos!O14+Datos!O15+Datos!O16</f>
        <v>47</v>
      </c>
    </row>
    <row r="22" spans="1:15" ht="8.25" customHeight="1" thickBot="1" x14ac:dyDescent="0.25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8" x14ac:dyDescent="0.25">
      <c r="A23" s="10" t="s">
        <v>3</v>
      </c>
    </row>
    <row r="24" spans="1:15" ht="4.5" customHeight="1" x14ac:dyDescent="0.2">
      <c r="A24" s="5"/>
      <c r="B24" s="5"/>
      <c r="C24" s="5"/>
      <c r="D24" s="5"/>
      <c r="E24" s="5"/>
      <c r="G24" s="5"/>
    </row>
    <row r="25" spans="1:15" x14ac:dyDescent="0.2">
      <c r="A25" s="5" t="s">
        <v>16</v>
      </c>
      <c r="B25" s="5"/>
      <c r="C25" s="5"/>
      <c r="D25" s="5"/>
      <c r="E25" s="7">
        <f>Datos!$P$16</f>
        <v>0</v>
      </c>
      <c r="G25" s="7">
        <f>Datos!P5+Datos!P6+Datos!P7+Datos!P8+Datos!P9+Datos!P10+Datos!P11+Datos!P12+Datos!P13+Datos!P14+Datos!P15+Datos!P16</f>
        <v>64</v>
      </c>
    </row>
    <row r="26" spans="1:15" ht="4.5" customHeight="1" x14ac:dyDescent="0.2">
      <c r="A26" s="5"/>
      <c r="B26" s="5"/>
      <c r="C26" s="5"/>
      <c r="D26" s="5"/>
      <c r="E26" s="7"/>
      <c r="G26" s="5"/>
    </row>
    <row r="27" spans="1:15" x14ac:dyDescent="0.2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 x14ac:dyDescent="0.2">
      <c r="A28" s="9" t="str">
        <f>"           Acumulado "&amp;Datos!$D$2</f>
        <v xml:space="preserve">           Acumulado 2025</v>
      </c>
    </row>
    <row r="41" spans="1:15" ht="56.65" customHeight="1" x14ac:dyDescent="0.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 x14ac:dyDescent="0.2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 x14ac:dyDescent="0.2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t/F1gjdshabtasi8eA7Lf+XOMZLnp786z3Zgj2JfQMjBlkJW3Zg0B2AclolRpqY8qLQv23juAT76NmeCZXcuYA==" saltValue="jmVh+SyrYzt4yB5lWBQMFQ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O41"/>
  <sheetViews>
    <sheetView showGridLines="0" workbookViewId="0">
      <selection activeCell="Q26" sqref="Q26"/>
    </sheetView>
  </sheetViews>
  <sheetFormatPr baseColWidth="10" defaultColWidth="11.42578125" defaultRowHeight="14.25" x14ac:dyDescent="0.2"/>
  <cols>
    <col min="1" max="5" width="11.42578125" style="1"/>
    <col min="6" max="6" width="3.7109375" style="1" customWidth="1"/>
    <col min="7" max="7" width="13.7109375" style="1" customWidth="1"/>
    <col min="8" max="16384" width="11.42578125" style="1"/>
  </cols>
  <sheetData>
    <row r="1" spans="1:14" ht="17.649999999999999" customHeight="1" x14ac:dyDescent="0.2">
      <c r="N1" s="3" t="s">
        <v>42</v>
      </c>
    </row>
    <row r="2" spans="1:14" x14ac:dyDescent="0.2">
      <c r="N2" s="3" t="s">
        <v>43</v>
      </c>
    </row>
    <row r="3" spans="1:14" ht="18" x14ac:dyDescent="0.2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" x14ac:dyDescent="0.2">
      <c r="A4" s="56" t="str">
        <f>Datos!$F$5&amp;", "&amp;Datos!$D$2</f>
        <v>Enero,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8" x14ac:dyDescent="0.25">
      <c r="A6" s="10" t="s">
        <v>1</v>
      </c>
      <c r="G6" s="4"/>
    </row>
    <row r="7" spans="1:14" ht="26.25" customHeight="1" x14ac:dyDescent="0.25">
      <c r="A7" s="10" t="str">
        <f>Datos!$F$5&amp;", "&amp;Datos!$D$2</f>
        <v>Enero, 2025</v>
      </c>
      <c r="E7" s="12"/>
      <c r="G7" s="11"/>
      <c r="I7" s="10" t="str">
        <f>"Acumulado Junio 2003 a "&amp;Datos!$F$5&amp;" "&amp;Datos!$D$2</f>
        <v>Acumulado Junio 2003 a Enero 2025</v>
      </c>
    </row>
    <row r="8" spans="1:14" x14ac:dyDescent="0.2">
      <c r="E8" s="12" t="s">
        <v>45</v>
      </c>
      <c r="G8" s="5"/>
    </row>
    <row r="9" spans="1:14" x14ac:dyDescent="0.2">
      <c r="A9" s="5" t="s">
        <v>46</v>
      </c>
      <c r="B9" s="5"/>
      <c r="C9" s="5"/>
      <c r="E9" s="8">
        <f>IF(E12&gt;0,E12+E14,"")</f>
        <v>6716</v>
      </c>
      <c r="F9" s="5"/>
      <c r="G9" s="8"/>
      <c r="I9" s="9" t="s">
        <v>47</v>
      </c>
      <c r="J9" s="5"/>
      <c r="K9" s="5"/>
      <c r="N9" s="8">
        <f>IF(N12&gt;0,N12+N14,"")</f>
        <v>1112977</v>
      </c>
    </row>
    <row r="10" spans="1:14" x14ac:dyDescent="0.2">
      <c r="A10" s="5" t="s">
        <v>48</v>
      </c>
      <c r="B10" s="5"/>
      <c r="C10" s="5"/>
      <c r="E10" s="7"/>
      <c r="F10" s="5"/>
      <c r="G10" s="5"/>
      <c r="I10" s="9" t="s">
        <v>49</v>
      </c>
      <c r="J10" s="5"/>
      <c r="K10" s="5"/>
      <c r="N10" s="8"/>
    </row>
    <row r="11" spans="1:14" x14ac:dyDescent="0.2">
      <c r="A11" s="5"/>
      <c r="B11" s="5"/>
      <c r="C11" s="5"/>
      <c r="D11" s="5"/>
      <c r="E11" s="5"/>
      <c r="F11" s="5"/>
      <c r="G11" s="5"/>
      <c r="I11" s="5"/>
      <c r="J11" s="5"/>
      <c r="K11" s="5"/>
      <c r="N11" s="9"/>
    </row>
    <row r="12" spans="1:14" x14ac:dyDescent="0.2">
      <c r="A12" s="5" t="s">
        <v>7</v>
      </c>
      <c r="B12" s="5"/>
      <c r="C12" s="5"/>
      <c r="D12" s="5"/>
      <c r="E12" s="7">
        <f>Datos!$G$5</f>
        <v>6465</v>
      </c>
      <c r="F12" s="5"/>
      <c r="G12" s="7"/>
      <c r="I12" s="5" t="s">
        <v>7</v>
      </c>
      <c r="J12" s="5"/>
      <c r="K12" s="5"/>
      <c r="N12" s="7">
        <f>Datos!$H$5</f>
        <v>1070436</v>
      </c>
    </row>
    <row r="13" spans="1:14" x14ac:dyDescent="0.2">
      <c r="A13" s="5"/>
      <c r="B13" s="5"/>
      <c r="C13" s="5"/>
      <c r="D13" s="5"/>
      <c r="E13" s="5"/>
      <c r="F13" s="5"/>
      <c r="G13" s="5"/>
      <c r="I13" s="5"/>
      <c r="J13" s="5"/>
      <c r="K13" s="5"/>
      <c r="N13" s="5"/>
    </row>
    <row r="14" spans="1:14" x14ac:dyDescent="0.2">
      <c r="A14" s="5" t="s">
        <v>9</v>
      </c>
      <c r="B14" s="5"/>
      <c r="C14" s="5"/>
      <c r="D14" s="5"/>
      <c r="E14" s="7">
        <f>Datos!$I$5</f>
        <v>251</v>
      </c>
      <c r="F14" s="5"/>
      <c r="G14" s="7"/>
      <c r="I14" s="5" t="s">
        <v>9</v>
      </c>
      <c r="J14" s="5"/>
      <c r="K14" s="5"/>
      <c r="N14" s="7">
        <f>Datos!$J$5</f>
        <v>42541</v>
      </c>
    </row>
    <row r="15" spans="1:14" ht="15" thickBot="1" x14ac:dyDescent="0.25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 x14ac:dyDescent="0.2">
      <c r="A16" s="5" t="s">
        <v>50</v>
      </c>
      <c r="B16" s="5"/>
      <c r="C16" s="5"/>
      <c r="D16" s="5"/>
      <c r="E16" s="5"/>
      <c r="F16" s="5"/>
      <c r="G16" s="13"/>
      <c r="I16" s="5" t="s">
        <v>50</v>
      </c>
      <c r="J16" s="5"/>
      <c r="K16" s="5"/>
      <c r="L16" s="7"/>
    </row>
    <row r="17" spans="1:15" x14ac:dyDescent="0.2">
      <c r="A17" s="5" t="s">
        <v>51</v>
      </c>
      <c r="B17" s="5"/>
      <c r="C17" s="5"/>
      <c r="D17" s="5"/>
      <c r="E17" s="7">
        <f>Datos!$M$5</f>
        <v>317</v>
      </c>
      <c r="F17" s="5"/>
      <c r="G17" s="7"/>
      <c r="I17" s="5" t="s">
        <v>51</v>
      </c>
      <c r="J17" s="5"/>
      <c r="K17" s="5"/>
      <c r="N17" s="7">
        <f>Datos!$N$5</f>
        <v>28621</v>
      </c>
      <c r="O17" s="13"/>
    </row>
    <row r="18" spans="1:15" ht="15" thickBot="1" x14ac:dyDescent="0.25">
      <c r="A18" s="2"/>
      <c r="B18" s="2"/>
      <c r="C18" s="2"/>
      <c r="D18" s="2"/>
      <c r="E18" s="2"/>
      <c r="F18" s="2"/>
      <c r="G18" s="14"/>
      <c r="H18" s="2"/>
      <c r="I18" s="2"/>
      <c r="J18" s="2"/>
      <c r="K18" s="2"/>
      <c r="L18" s="2"/>
      <c r="M18" s="2"/>
      <c r="N18" s="2"/>
    </row>
    <row r="19" spans="1:15" ht="18" x14ac:dyDescent="0.25">
      <c r="A19" s="10" t="s">
        <v>2</v>
      </c>
      <c r="F19" s="4"/>
      <c r="N19" s="24" t="s">
        <v>52</v>
      </c>
    </row>
    <row r="20" spans="1:15" ht="12.75" customHeight="1" x14ac:dyDescent="0.2">
      <c r="A20" s="5"/>
      <c r="B20" s="5"/>
      <c r="C20" s="5"/>
      <c r="D20" s="5"/>
      <c r="E20" s="5"/>
      <c r="F20" s="5"/>
      <c r="N20" s="24" t="str">
        <f>"Acumulado 2003 - "&amp;Datos!$D$2&amp;"     "</f>
        <v xml:space="preserve">Acumulado 2003 - 2025     </v>
      </c>
    </row>
    <row r="21" spans="1:15" x14ac:dyDescent="0.2">
      <c r="A21" s="5" t="s">
        <v>15</v>
      </c>
      <c r="B21" s="5"/>
      <c r="C21" s="5"/>
      <c r="D21" s="5"/>
      <c r="E21" s="7">
        <f>Datos!$O$5</f>
        <v>19</v>
      </c>
      <c r="F21" s="5"/>
      <c r="G21" s="5"/>
    </row>
    <row r="22" spans="1:15" ht="8.25" customHeight="1" thickBot="1" x14ac:dyDescent="0.25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8" x14ac:dyDescent="0.25">
      <c r="A23" s="10" t="s">
        <v>3</v>
      </c>
    </row>
    <row r="24" spans="1:15" ht="4.5" customHeight="1" x14ac:dyDescent="0.2">
      <c r="A24" s="5"/>
      <c r="B24" s="5"/>
      <c r="C24" s="5"/>
      <c r="D24" s="5"/>
      <c r="E24" s="5"/>
    </row>
    <row r="25" spans="1:15" x14ac:dyDescent="0.2">
      <c r="A25" s="5" t="s">
        <v>16</v>
      </c>
      <c r="B25" s="5"/>
      <c r="C25" s="5"/>
      <c r="D25" s="5"/>
      <c r="E25" s="7">
        <f>Datos!$P$5</f>
        <v>6</v>
      </c>
      <c r="G25" s="5"/>
    </row>
    <row r="26" spans="1:15" ht="4.5" customHeight="1" x14ac:dyDescent="0.2">
      <c r="A26" s="5"/>
      <c r="B26" s="5"/>
      <c r="C26" s="5"/>
      <c r="D26" s="5"/>
      <c r="E26" s="7"/>
      <c r="G26" s="5"/>
    </row>
    <row r="27" spans="1:15" x14ac:dyDescent="0.2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 x14ac:dyDescent="0.2">
      <c r="A28" s="9" t="str">
        <f>"           Acumulado "&amp;Datos!$D$2</f>
        <v xml:space="preserve">           Acumulado 2025</v>
      </c>
    </row>
    <row r="41" spans="1:14" ht="56.65" customHeight="1" x14ac:dyDescent="0.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</sheetData>
  <sheetProtection algorithmName="SHA-512" hashValue="tlMvhwUBEB9btJoVTKyanqaubcGvucxqNSTCY+jEyAXFEn/JIP9yyyOoNZbfqlJHdBjCvdWe8WNW8PG0RYvZGQ==" saltValue="IPvTFtSUI1T/4nEJ1hJEZg==" spinCount="100000" sheet="1" objects="1" scenarios="1"/>
  <mergeCells count="4">
    <mergeCell ref="H22:K22"/>
    <mergeCell ref="A3:N3"/>
    <mergeCell ref="A4:N4"/>
    <mergeCell ref="A41:N41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A1:O46"/>
  <sheetViews>
    <sheetView showGridLines="0" topLeftCell="A7" workbookViewId="0">
      <selection activeCell="O29" sqref="O29"/>
    </sheetView>
  </sheetViews>
  <sheetFormatPr baseColWidth="10" defaultColWidth="11.42578125" defaultRowHeight="14.25" x14ac:dyDescent="0.2"/>
  <cols>
    <col min="1" max="5" width="11.42578125" style="1"/>
    <col min="6" max="6" width="3.7109375" style="1" customWidth="1"/>
    <col min="7" max="7" width="13.7109375" style="1" customWidth="1"/>
    <col min="8" max="16384" width="11.42578125" style="1"/>
  </cols>
  <sheetData>
    <row r="1" spans="1:14" ht="17.649999999999999" customHeight="1" x14ac:dyDescent="0.2">
      <c r="N1" s="3" t="s">
        <v>42</v>
      </c>
    </row>
    <row r="2" spans="1:14" x14ac:dyDescent="0.2">
      <c r="N2" s="3" t="s">
        <v>43</v>
      </c>
    </row>
    <row r="3" spans="1:14" ht="18" x14ac:dyDescent="0.2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" x14ac:dyDescent="0.2">
      <c r="A4" s="56" t="str">
        <f>Datos!$F$6&amp;", "&amp;Datos!$D$2</f>
        <v>Febrero,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8" x14ac:dyDescent="0.25">
      <c r="A6" s="10" t="s">
        <v>1</v>
      </c>
      <c r="G6" s="4"/>
    </row>
    <row r="7" spans="1:14" ht="26.25" customHeight="1" x14ac:dyDescent="0.25">
      <c r="A7" s="10" t="str">
        <f>Datos!$F$6&amp;", "&amp;Datos!$D$2</f>
        <v>Febrero, 2025</v>
      </c>
      <c r="E7" s="12"/>
      <c r="I7" s="10" t="str">
        <f>"Acumulado Junio 2003 a "&amp;Datos!$F$6&amp;" "&amp;Datos!$D$2</f>
        <v>Acumulado Junio 2003 a Febrero 2025</v>
      </c>
    </row>
    <row r="8" spans="1:14" ht="25.5" x14ac:dyDescent="0.2">
      <c r="E8" s="12" t="s">
        <v>45</v>
      </c>
      <c r="G8" s="12" t="s">
        <v>53</v>
      </c>
    </row>
    <row r="9" spans="1:14" x14ac:dyDescent="0.2">
      <c r="A9" s="5" t="s">
        <v>46</v>
      </c>
      <c r="B9" s="5"/>
      <c r="C9" s="5"/>
      <c r="E9" s="8">
        <f>IF(E12&gt;0,E12+E14,"")</f>
        <v>6347</v>
      </c>
      <c r="F9" s="5"/>
      <c r="G9" s="8">
        <f>Datos!K5+Datos!K6</f>
        <v>13063</v>
      </c>
      <c r="I9" s="9" t="s">
        <v>47</v>
      </c>
      <c r="J9" s="5"/>
      <c r="K9" s="5"/>
      <c r="N9" s="8">
        <f>IF(N12&gt;0,N12+N14,"")</f>
        <v>1119324</v>
      </c>
    </row>
    <row r="10" spans="1:14" x14ac:dyDescent="0.2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 x14ac:dyDescent="0.2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 x14ac:dyDescent="0.2">
      <c r="A12" s="5" t="s">
        <v>7</v>
      </c>
      <c r="B12" s="5"/>
      <c r="C12" s="5"/>
      <c r="D12" s="5"/>
      <c r="E12" s="7">
        <f>Datos!$G$6</f>
        <v>6213</v>
      </c>
      <c r="F12" s="5"/>
      <c r="G12" s="7">
        <f>Datos!G5+Datos!G6</f>
        <v>12678</v>
      </c>
      <c r="I12" s="5" t="s">
        <v>7</v>
      </c>
      <c r="J12" s="5"/>
      <c r="K12" s="5"/>
      <c r="N12" s="7">
        <f>Datos!$H$6</f>
        <v>1076649</v>
      </c>
    </row>
    <row r="13" spans="1:14" x14ac:dyDescent="0.2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 x14ac:dyDescent="0.2">
      <c r="A14" s="5" t="s">
        <v>9</v>
      </c>
      <c r="B14" s="5"/>
      <c r="C14" s="5"/>
      <c r="D14" s="5"/>
      <c r="E14" s="7">
        <f>Datos!$I$6</f>
        <v>134</v>
      </c>
      <c r="F14" s="7"/>
      <c r="G14" s="7">
        <f>Datos!I5+Datos!I6</f>
        <v>385</v>
      </c>
      <c r="I14" s="5" t="s">
        <v>9</v>
      </c>
      <c r="J14" s="5"/>
      <c r="K14" s="5"/>
      <c r="N14" s="7">
        <f>Datos!$J$6</f>
        <v>42675</v>
      </c>
    </row>
    <row r="15" spans="1:14" ht="15" thickBot="1" x14ac:dyDescent="0.25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 x14ac:dyDescent="0.2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 x14ac:dyDescent="0.2">
      <c r="A17" s="5" t="s">
        <v>51</v>
      </c>
      <c r="B17" s="5"/>
      <c r="C17" s="5"/>
      <c r="D17" s="5"/>
      <c r="E17" s="7">
        <f>Datos!$M$6</f>
        <v>214</v>
      </c>
      <c r="F17" s="5"/>
      <c r="G17" s="7">
        <f>Datos!M5+Datos!M6</f>
        <v>531</v>
      </c>
      <c r="I17" s="5" t="s">
        <v>51</v>
      </c>
      <c r="J17" s="5"/>
      <c r="K17" s="5"/>
      <c r="N17" s="7">
        <f>Datos!$N$6</f>
        <v>28835</v>
      </c>
      <c r="O17" s="13"/>
    </row>
    <row r="18" spans="1:15" ht="15" thickBo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8" x14ac:dyDescent="0.25">
      <c r="A19" s="10" t="s">
        <v>2</v>
      </c>
      <c r="F19" s="4"/>
      <c r="N19" s="24" t="s">
        <v>52</v>
      </c>
    </row>
    <row r="20" spans="1:15" ht="12.75" customHeight="1" x14ac:dyDescent="0.2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 x14ac:dyDescent="0.2">
      <c r="A21" s="5" t="s">
        <v>54</v>
      </c>
      <c r="B21" s="5"/>
      <c r="C21" s="5"/>
      <c r="D21" s="5"/>
      <c r="E21" s="7">
        <f>Datos!$O$6</f>
        <v>8</v>
      </c>
      <c r="F21" s="5"/>
      <c r="G21" s="7">
        <f>Datos!O5+Datos!O6</f>
        <v>27</v>
      </c>
    </row>
    <row r="22" spans="1:15" ht="8.25" customHeight="1" thickBot="1" x14ac:dyDescent="0.25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8" x14ac:dyDescent="0.25">
      <c r="A23" s="10" t="s">
        <v>3</v>
      </c>
    </row>
    <row r="24" spans="1:15" ht="4.5" customHeight="1" x14ac:dyDescent="0.2">
      <c r="A24" s="5"/>
      <c r="B24" s="5"/>
      <c r="C24" s="5"/>
      <c r="D24" s="5"/>
      <c r="E24" s="5"/>
      <c r="G24" s="5"/>
    </row>
    <row r="25" spans="1:15" x14ac:dyDescent="0.2">
      <c r="A25" s="5" t="s">
        <v>16</v>
      </c>
      <c r="B25" s="5"/>
      <c r="C25" s="5"/>
      <c r="D25" s="5"/>
      <c r="E25" s="7">
        <f>Datos!$P$6</f>
        <v>14</v>
      </c>
      <c r="G25" s="7">
        <f>Datos!P5+Datos!P6</f>
        <v>20</v>
      </c>
    </row>
    <row r="26" spans="1:15" ht="4.5" customHeight="1" x14ac:dyDescent="0.2">
      <c r="A26" s="5"/>
      <c r="B26" s="5"/>
      <c r="C26" s="5"/>
      <c r="D26" s="5"/>
      <c r="E26" s="7"/>
    </row>
    <row r="27" spans="1:15" x14ac:dyDescent="0.2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 x14ac:dyDescent="0.2">
      <c r="A28" s="9" t="str">
        <f>"           Acumulado "&amp;Datos!$D$2</f>
        <v xml:space="preserve">           Acumulado 2025</v>
      </c>
    </row>
    <row r="41" spans="1:15" ht="56.65" customHeight="1" x14ac:dyDescent="0.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 x14ac:dyDescent="0.2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 x14ac:dyDescent="0.2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/MUYTnFKvieA+eB7UTFJzbOsIwfmsT3jU8JUwzRV2z+JwIJvor1AHBmhcdurAdfvu9ieb5PYj/yi+ELSOZyU/A==" saltValue="s0fubSsITMFxDr/uPm7l9Q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O46"/>
  <sheetViews>
    <sheetView showGridLines="0" topLeftCell="A10" workbookViewId="0">
      <selection activeCell="G21" sqref="G21"/>
    </sheetView>
  </sheetViews>
  <sheetFormatPr baseColWidth="10" defaultColWidth="11.42578125" defaultRowHeight="14.25" x14ac:dyDescent="0.2"/>
  <cols>
    <col min="1" max="5" width="11.42578125" style="1"/>
    <col min="6" max="6" width="3.7109375" style="1" customWidth="1"/>
    <col min="7" max="7" width="13.7109375" style="1" customWidth="1"/>
    <col min="8" max="16384" width="11.42578125" style="1"/>
  </cols>
  <sheetData>
    <row r="1" spans="1:14" ht="17.649999999999999" customHeight="1" x14ac:dyDescent="0.2">
      <c r="N1" s="3" t="s">
        <v>42</v>
      </c>
    </row>
    <row r="2" spans="1:14" x14ac:dyDescent="0.2">
      <c r="N2" s="3" t="s">
        <v>43</v>
      </c>
    </row>
    <row r="3" spans="1:14" ht="18" x14ac:dyDescent="0.2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" x14ac:dyDescent="0.2">
      <c r="A4" s="56" t="str">
        <f>Datos!$F$7&amp;", "&amp;Datos!$D$2</f>
        <v>Marzo,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8" x14ac:dyDescent="0.25">
      <c r="A6" s="10" t="s">
        <v>1</v>
      </c>
      <c r="G6" s="4"/>
    </row>
    <row r="7" spans="1:14" ht="26.25" customHeight="1" x14ac:dyDescent="0.25">
      <c r="A7" s="10" t="str">
        <f>Datos!$F$7&amp;", "&amp;Datos!$D$2</f>
        <v>Marzo, 2025</v>
      </c>
      <c r="E7" s="12"/>
      <c r="G7" s="11"/>
      <c r="I7" s="10" t="str">
        <f>"Acumulado Junio 2003 a "&amp;Datos!$F$7&amp;" "&amp;Datos!$D$2</f>
        <v>Acumulado Junio 2003 a Marzo 2025</v>
      </c>
    </row>
    <row r="8" spans="1:14" ht="25.5" x14ac:dyDescent="0.2">
      <c r="E8" s="12" t="s">
        <v>45</v>
      </c>
      <c r="G8" s="12" t="s">
        <v>53</v>
      </c>
    </row>
    <row r="9" spans="1:14" x14ac:dyDescent="0.2">
      <c r="A9" s="5" t="s">
        <v>46</v>
      </c>
      <c r="B9" s="5"/>
      <c r="C9" s="5"/>
      <c r="E9" s="8">
        <f>IF(E12&gt;0,E12+E14,"")</f>
        <v>5970</v>
      </c>
      <c r="F9" s="5"/>
      <c r="G9" s="8">
        <f>Datos!K5+Datos!K6+Datos!K7</f>
        <v>19033</v>
      </c>
      <c r="I9" s="9" t="s">
        <v>47</v>
      </c>
      <c r="J9" s="5"/>
      <c r="K9" s="5"/>
      <c r="N9" s="8">
        <f>IF(N12&gt;0,N12+N14,"")</f>
        <v>1125294</v>
      </c>
    </row>
    <row r="10" spans="1:14" x14ac:dyDescent="0.2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 x14ac:dyDescent="0.2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 x14ac:dyDescent="0.2">
      <c r="A12" s="5" t="s">
        <v>7</v>
      </c>
      <c r="B12" s="5"/>
      <c r="C12" s="5"/>
      <c r="D12" s="5"/>
      <c r="E12" s="7">
        <f>Datos!$G$7</f>
        <v>5823</v>
      </c>
      <c r="F12" s="5"/>
      <c r="G12" s="7">
        <f>Datos!G5+Datos!G6+Datos!G7</f>
        <v>18501</v>
      </c>
      <c r="I12" s="5" t="s">
        <v>7</v>
      </c>
      <c r="J12" s="5"/>
      <c r="K12" s="5"/>
      <c r="N12" s="7">
        <f>Datos!$H$7</f>
        <v>1082472</v>
      </c>
    </row>
    <row r="13" spans="1:14" x14ac:dyDescent="0.2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 x14ac:dyDescent="0.2">
      <c r="A14" s="5" t="s">
        <v>9</v>
      </c>
      <c r="B14" s="5"/>
      <c r="C14" s="5"/>
      <c r="D14" s="5"/>
      <c r="E14" s="7">
        <f>Datos!$I$7</f>
        <v>147</v>
      </c>
      <c r="F14" s="5"/>
      <c r="G14" s="7">
        <f>Datos!I5+Datos!I6+Datos!I7</f>
        <v>532</v>
      </c>
      <c r="I14" s="5" t="s">
        <v>9</v>
      </c>
      <c r="J14" s="5"/>
      <c r="K14" s="5"/>
      <c r="N14" s="7">
        <f>Datos!$J$7</f>
        <v>42822</v>
      </c>
    </row>
    <row r="15" spans="1:14" ht="15" thickBot="1" x14ac:dyDescent="0.25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 x14ac:dyDescent="0.2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 x14ac:dyDescent="0.2">
      <c r="A17" s="5" t="s">
        <v>51</v>
      </c>
      <c r="B17" s="5"/>
      <c r="C17" s="5"/>
      <c r="D17" s="5"/>
      <c r="E17" s="7">
        <f>Datos!$M$7</f>
        <v>267</v>
      </c>
      <c r="F17" s="5"/>
      <c r="G17" s="7">
        <f>Datos!M5+Datos!M6+Datos!M7</f>
        <v>798</v>
      </c>
      <c r="I17" s="5" t="s">
        <v>51</v>
      </c>
      <c r="J17" s="5"/>
      <c r="K17" s="5"/>
      <c r="N17" s="7">
        <f>Datos!$N$7</f>
        <v>29102</v>
      </c>
      <c r="O17" s="13"/>
    </row>
    <row r="18" spans="1:15" ht="15" thickBo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8" x14ac:dyDescent="0.25">
      <c r="A19" s="10" t="s">
        <v>2</v>
      </c>
      <c r="F19" s="4"/>
      <c r="N19" s="24" t="s">
        <v>52</v>
      </c>
    </row>
    <row r="20" spans="1:15" ht="12.75" customHeight="1" x14ac:dyDescent="0.2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 x14ac:dyDescent="0.2">
      <c r="A21" s="5" t="s">
        <v>54</v>
      </c>
      <c r="B21" s="5"/>
      <c r="C21" s="5"/>
      <c r="D21" s="5"/>
      <c r="E21" s="7">
        <f>Datos!$O$7</f>
        <v>5</v>
      </c>
      <c r="F21" s="5"/>
      <c r="G21" s="7">
        <f>Datos!O5+Datos!O6+Datos!O7</f>
        <v>32</v>
      </c>
    </row>
    <row r="22" spans="1:15" ht="8.25" customHeight="1" thickBot="1" x14ac:dyDescent="0.25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8" x14ac:dyDescent="0.25">
      <c r="A23" s="10" t="s">
        <v>3</v>
      </c>
    </row>
    <row r="24" spans="1:15" ht="4.5" customHeight="1" x14ac:dyDescent="0.2">
      <c r="A24" s="5"/>
      <c r="B24" s="5"/>
      <c r="C24" s="5"/>
      <c r="D24" s="5"/>
      <c r="E24" s="5"/>
      <c r="G24" s="5"/>
    </row>
    <row r="25" spans="1:15" x14ac:dyDescent="0.2">
      <c r="A25" s="5" t="s">
        <v>16</v>
      </c>
      <c r="B25" s="5"/>
      <c r="C25" s="5"/>
      <c r="D25" s="5"/>
      <c r="E25" s="7">
        <f>Datos!$P$7</f>
        <v>8</v>
      </c>
      <c r="G25" s="7">
        <f>Datos!P5+Datos!P6+Datos!P7</f>
        <v>28</v>
      </c>
    </row>
    <row r="26" spans="1:15" ht="4.5" customHeight="1" x14ac:dyDescent="0.2">
      <c r="A26" s="5"/>
      <c r="B26" s="5"/>
      <c r="C26" s="5"/>
      <c r="D26" s="5"/>
      <c r="E26" s="7"/>
      <c r="G26" s="5"/>
    </row>
    <row r="27" spans="1:15" x14ac:dyDescent="0.2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 x14ac:dyDescent="0.2">
      <c r="A28" s="9" t="str">
        <f>"           Acumulado "&amp;Datos!$D$2</f>
        <v xml:space="preserve">           Acumulado 2025</v>
      </c>
    </row>
    <row r="41" spans="1:15" ht="56.65" customHeight="1" x14ac:dyDescent="0.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 x14ac:dyDescent="0.2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 x14ac:dyDescent="0.2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Mf+NRTeOMA8qnaPLzmqwrVPAkVuoCmKgd7F03ss6aaAbzxehnCyLdasbep9+yD7xZxRnzOZWZPFML0LdzHqXvg==" saltValue="U34QO1d3YLulDwddcpFz9g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1:O46"/>
  <sheetViews>
    <sheetView showGridLines="0" workbookViewId="0">
      <selection activeCell="O31" sqref="O31"/>
    </sheetView>
  </sheetViews>
  <sheetFormatPr baseColWidth="10" defaultColWidth="11.42578125" defaultRowHeight="14.25" x14ac:dyDescent="0.2"/>
  <cols>
    <col min="1" max="5" width="11.42578125" style="1"/>
    <col min="6" max="6" width="3.7109375" style="1" customWidth="1"/>
    <col min="7" max="7" width="13.7109375" style="1" customWidth="1"/>
    <col min="8" max="16384" width="11.42578125" style="1"/>
  </cols>
  <sheetData>
    <row r="1" spans="1:14" ht="17.649999999999999" customHeight="1" x14ac:dyDescent="0.2">
      <c r="N1" s="3" t="s">
        <v>42</v>
      </c>
    </row>
    <row r="2" spans="1:14" x14ac:dyDescent="0.2">
      <c r="N2" s="3" t="s">
        <v>43</v>
      </c>
    </row>
    <row r="3" spans="1:14" ht="18" x14ac:dyDescent="0.2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" x14ac:dyDescent="0.2">
      <c r="A4" s="56" t="str">
        <f>Datos!$F$8&amp;", "&amp;Datos!$D$2</f>
        <v>Abril,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8" x14ac:dyDescent="0.25">
      <c r="A6" s="10" t="s">
        <v>1</v>
      </c>
      <c r="G6" s="4"/>
    </row>
    <row r="7" spans="1:14" ht="26.25" customHeight="1" x14ac:dyDescent="0.25">
      <c r="A7" s="10" t="str">
        <f>Datos!$F$8&amp;", "&amp;Datos!$D$2</f>
        <v>Abril, 2025</v>
      </c>
      <c r="E7" s="12"/>
      <c r="G7" s="11"/>
      <c r="I7" s="10" t="str">
        <f>"Acumulado Junio 2003 a "&amp;Datos!$F$8&amp;" "&amp;Datos!$D$2</f>
        <v>Acumulado Junio 2003 a Abril 2025</v>
      </c>
    </row>
    <row r="8" spans="1:14" ht="25.5" x14ac:dyDescent="0.2">
      <c r="E8" s="12" t="s">
        <v>45</v>
      </c>
      <c r="G8" s="12" t="s">
        <v>53</v>
      </c>
    </row>
    <row r="9" spans="1:14" x14ac:dyDescent="0.2">
      <c r="A9" s="5" t="s">
        <v>46</v>
      </c>
      <c r="B9" s="5"/>
      <c r="C9" s="5"/>
      <c r="E9" s="8">
        <f>IF(E12&gt;0,E12+E14,"")</f>
        <v>4572</v>
      </c>
      <c r="F9" s="5"/>
      <c r="G9" s="8">
        <f>Datos!K5+Datos!K6+Datos!K7+Datos!K8</f>
        <v>23605</v>
      </c>
      <c r="I9" s="9" t="s">
        <v>47</v>
      </c>
      <c r="J9" s="5"/>
      <c r="K9" s="5"/>
      <c r="N9" s="8">
        <f>IF(N12&gt;0,N12+N14,"")</f>
        <v>1129866</v>
      </c>
    </row>
    <row r="10" spans="1:14" x14ac:dyDescent="0.2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 x14ac:dyDescent="0.2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 x14ac:dyDescent="0.2">
      <c r="A12" s="5" t="s">
        <v>7</v>
      </c>
      <c r="B12" s="5"/>
      <c r="C12" s="5"/>
      <c r="D12" s="5"/>
      <c r="E12" s="7">
        <f>Datos!$G$8</f>
        <v>4433</v>
      </c>
      <c r="F12" s="5"/>
      <c r="G12" s="7">
        <f>Datos!G5+Datos!G6+Datos!G7+Datos!G8</f>
        <v>22934</v>
      </c>
      <c r="I12" s="5" t="s">
        <v>7</v>
      </c>
      <c r="J12" s="5"/>
      <c r="K12" s="5"/>
      <c r="N12" s="7">
        <f>Datos!$H$8</f>
        <v>1086905</v>
      </c>
    </row>
    <row r="13" spans="1:14" x14ac:dyDescent="0.2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 x14ac:dyDescent="0.2">
      <c r="A14" s="5" t="s">
        <v>9</v>
      </c>
      <c r="B14" s="5"/>
      <c r="C14" s="5"/>
      <c r="D14" s="5"/>
      <c r="E14" s="7">
        <f>Datos!$I$8</f>
        <v>139</v>
      </c>
      <c r="F14" s="5"/>
      <c r="G14" s="7">
        <f>Datos!I5+Datos!I6+Datos!I7+Datos!I8</f>
        <v>671</v>
      </c>
      <c r="I14" s="5" t="s">
        <v>9</v>
      </c>
      <c r="J14" s="5"/>
      <c r="K14" s="5"/>
      <c r="N14" s="7">
        <f>Datos!$J$8</f>
        <v>42961</v>
      </c>
    </row>
    <row r="15" spans="1:14" ht="15" thickBot="1" x14ac:dyDescent="0.25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 x14ac:dyDescent="0.2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 x14ac:dyDescent="0.2">
      <c r="A17" s="5" t="s">
        <v>51</v>
      </c>
      <c r="B17" s="5"/>
      <c r="C17" s="5"/>
      <c r="D17" s="5"/>
      <c r="E17" s="7">
        <f>Datos!$M$8</f>
        <v>169</v>
      </c>
      <c r="F17" s="5"/>
      <c r="G17" s="7">
        <f>Datos!M5+Datos!M6+Datos!M7+Datos!M8</f>
        <v>967</v>
      </c>
      <c r="I17" s="5" t="s">
        <v>51</v>
      </c>
      <c r="J17" s="5"/>
      <c r="K17" s="5"/>
      <c r="N17" s="7">
        <f>Datos!$N$8</f>
        <v>29271</v>
      </c>
      <c r="O17" s="13"/>
    </row>
    <row r="18" spans="1:15" ht="15" thickBo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8" x14ac:dyDescent="0.25">
      <c r="A19" s="10" t="s">
        <v>2</v>
      </c>
      <c r="F19" s="4"/>
      <c r="N19" s="24" t="s">
        <v>52</v>
      </c>
    </row>
    <row r="20" spans="1:15" ht="12.75" customHeight="1" x14ac:dyDescent="0.2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 x14ac:dyDescent="0.2">
      <c r="A21" s="5" t="s">
        <v>54</v>
      </c>
      <c r="B21" s="5"/>
      <c r="C21" s="5"/>
      <c r="D21" s="5"/>
      <c r="E21" s="7">
        <f>Datos!$O$8</f>
        <v>5</v>
      </c>
      <c r="F21" s="5"/>
      <c r="G21" s="7">
        <f>Datos!O5+Datos!O6+Datos!O7+Datos!O8</f>
        <v>37</v>
      </c>
    </row>
    <row r="22" spans="1:15" ht="8.25" customHeight="1" thickBot="1" x14ac:dyDescent="0.25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8" x14ac:dyDescent="0.25">
      <c r="A23" s="10" t="s">
        <v>3</v>
      </c>
    </row>
    <row r="24" spans="1:15" ht="4.5" customHeight="1" x14ac:dyDescent="0.2">
      <c r="A24" s="5"/>
      <c r="B24" s="5"/>
      <c r="C24" s="5"/>
      <c r="D24" s="5"/>
      <c r="E24" s="5"/>
      <c r="G24" s="5"/>
    </row>
    <row r="25" spans="1:15" x14ac:dyDescent="0.2">
      <c r="A25" s="5" t="s">
        <v>16</v>
      </c>
      <c r="B25" s="5"/>
      <c r="C25" s="5"/>
      <c r="D25" s="5"/>
      <c r="E25" s="7">
        <f>Datos!$P$8</f>
        <v>4</v>
      </c>
      <c r="G25" s="7">
        <f>Datos!P5+Datos!P6+Datos!P7+Datos!P8</f>
        <v>32</v>
      </c>
    </row>
    <row r="26" spans="1:15" ht="4.5" customHeight="1" x14ac:dyDescent="0.2">
      <c r="A26" s="5"/>
      <c r="B26" s="5"/>
      <c r="C26" s="5"/>
      <c r="D26" s="5"/>
      <c r="E26" s="7"/>
      <c r="G26" s="5"/>
    </row>
    <row r="27" spans="1:15" x14ac:dyDescent="0.2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 x14ac:dyDescent="0.2">
      <c r="A28" s="9" t="str">
        <f>"           Acumulado "&amp;Datos!$D$2</f>
        <v xml:space="preserve">           Acumulado 2025</v>
      </c>
    </row>
    <row r="41" spans="1:15" ht="56.65" customHeight="1" x14ac:dyDescent="0.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 x14ac:dyDescent="0.2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 x14ac:dyDescent="0.2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IzYEWuP0ycpV8+RZWzAmphs7N7wGG+c/XzKlDSrrsXKt7zzk9Q4rEqSb/0uMai/6YOvUVC9JWp7SU/McNy1S4w==" saltValue="CEf687ZmsJyFauGS/Qw92g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A1:O46"/>
  <sheetViews>
    <sheetView showGridLines="0" workbookViewId="0">
      <selection activeCell="B17" sqref="B17"/>
    </sheetView>
  </sheetViews>
  <sheetFormatPr baseColWidth="10" defaultColWidth="11.42578125" defaultRowHeight="14.25" x14ac:dyDescent="0.2"/>
  <cols>
    <col min="1" max="5" width="11.42578125" style="1"/>
    <col min="6" max="6" width="3.7109375" style="1" customWidth="1"/>
    <col min="7" max="7" width="13.7109375" style="1" customWidth="1"/>
    <col min="8" max="16384" width="11.42578125" style="1"/>
  </cols>
  <sheetData>
    <row r="1" spans="1:14" ht="17.649999999999999" customHeight="1" x14ac:dyDescent="0.2">
      <c r="N1" s="3" t="s">
        <v>42</v>
      </c>
    </row>
    <row r="2" spans="1:14" x14ac:dyDescent="0.2">
      <c r="N2" s="3" t="s">
        <v>43</v>
      </c>
    </row>
    <row r="3" spans="1:14" ht="18" x14ac:dyDescent="0.2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" x14ac:dyDescent="0.2">
      <c r="A4" s="56" t="str">
        <f>Datos!$F$9&amp;", "&amp;Datos!$D$2</f>
        <v>Mayo,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8" x14ac:dyDescent="0.25">
      <c r="A6" s="10" t="s">
        <v>1</v>
      </c>
      <c r="G6" s="4"/>
    </row>
    <row r="7" spans="1:14" ht="26.25" customHeight="1" x14ac:dyDescent="0.25">
      <c r="A7" s="10" t="str">
        <f>Datos!$F$9&amp;", "&amp;Datos!$D$2</f>
        <v>Mayo, 2025</v>
      </c>
      <c r="E7" s="12"/>
      <c r="G7" s="11"/>
      <c r="I7" s="10" t="str">
        <f>"Acumulado Junio 2003 a "&amp;Datos!$F$9&amp;" "&amp;Datos!$D$2</f>
        <v>Acumulado Junio 2003 a Mayo 2025</v>
      </c>
    </row>
    <row r="8" spans="1:14" ht="25.5" x14ac:dyDescent="0.2">
      <c r="E8" s="12" t="s">
        <v>45</v>
      </c>
      <c r="G8" s="12" t="s">
        <v>53</v>
      </c>
    </row>
    <row r="9" spans="1:14" x14ac:dyDescent="0.2">
      <c r="A9" s="5" t="s">
        <v>46</v>
      </c>
      <c r="B9" s="5"/>
      <c r="C9" s="5"/>
      <c r="E9" s="8">
        <f>IF(E12&gt;0,E12+E14,"")</f>
        <v>4487</v>
      </c>
      <c r="F9" s="5"/>
      <c r="G9" s="8">
        <f>Datos!K5+Datos!K6+Datos!K7+Datos!K8+Datos!K9</f>
        <v>28092</v>
      </c>
      <c r="I9" s="9" t="s">
        <v>47</v>
      </c>
      <c r="J9" s="5"/>
      <c r="K9" s="5"/>
      <c r="N9" s="8">
        <f>IF(N12&gt;0,N12+N14,"")</f>
        <v>1134353</v>
      </c>
    </row>
    <row r="10" spans="1:14" x14ac:dyDescent="0.2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 x14ac:dyDescent="0.2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 x14ac:dyDescent="0.2">
      <c r="A12" s="5" t="s">
        <v>7</v>
      </c>
      <c r="B12" s="5"/>
      <c r="C12" s="5"/>
      <c r="D12" s="5"/>
      <c r="E12" s="7">
        <f>Datos!$G$9</f>
        <v>4366</v>
      </c>
      <c r="F12" s="5"/>
      <c r="G12" s="7">
        <f>Datos!G5+Datos!G6+Datos!G7+Datos!G8+Datos!G9</f>
        <v>27300</v>
      </c>
      <c r="I12" s="5" t="s">
        <v>7</v>
      </c>
      <c r="J12" s="5"/>
      <c r="K12" s="5"/>
      <c r="N12" s="7">
        <f>Datos!$H$9</f>
        <v>1091271</v>
      </c>
    </row>
    <row r="13" spans="1:14" x14ac:dyDescent="0.2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 x14ac:dyDescent="0.2">
      <c r="A14" s="5" t="s">
        <v>9</v>
      </c>
      <c r="B14" s="5"/>
      <c r="C14" s="5"/>
      <c r="D14" s="5"/>
      <c r="E14" s="7">
        <f>Datos!$I$9</f>
        <v>121</v>
      </c>
      <c r="F14" s="5"/>
      <c r="G14" s="7">
        <f>Datos!I5+Datos!I6+Datos!I7+Datos!I8+Datos!I9</f>
        <v>792</v>
      </c>
      <c r="I14" s="5" t="s">
        <v>9</v>
      </c>
      <c r="J14" s="5"/>
      <c r="K14" s="5"/>
      <c r="N14" s="7">
        <f>Datos!$J$9</f>
        <v>43082</v>
      </c>
    </row>
    <row r="15" spans="1:14" ht="15" thickBot="1" x14ac:dyDescent="0.25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 x14ac:dyDescent="0.2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 x14ac:dyDescent="0.2">
      <c r="A17" s="5" t="s">
        <v>51</v>
      </c>
      <c r="B17" s="5"/>
      <c r="C17" s="5"/>
      <c r="D17" s="5"/>
      <c r="E17" s="7">
        <f>Datos!$M$9</f>
        <v>272</v>
      </c>
      <c r="F17" s="5"/>
      <c r="G17" s="7">
        <f>Datos!M5+Datos!M6+Datos!M7+Datos!M8+Datos!M9</f>
        <v>1239</v>
      </c>
      <c r="I17" s="5" t="s">
        <v>51</v>
      </c>
      <c r="J17" s="5"/>
      <c r="K17" s="5"/>
      <c r="N17" s="7">
        <f>Datos!$N$9</f>
        <v>29543</v>
      </c>
      <c r="O17" s="13"/>
    </row>
    <row r="18" spans="1:15" ht="15" thickBo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8" x14ac:dyDescent="0.25">
      <c r="A19" s="10" t="s">
        <v>2</v>
      </c>
      <c r="F19" s="4"/>
      <c r="N19" s="24" t="s">
        <v>52</v>
      </c>
    </row>
    <row r="20" spans="1:15" ht="12.75" customHeight="1" x14ac:dyDescent="0.2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 x14ac:dyDescent="0.2">
      <c r="A21" s="5" t="s">
        <v>54</v>
      </c>
      <c r="B21" s="5"/>
      <c r="C21" s="5"/>
      <c r="D21" s="5"/>
      <c r="E21" s="7">
        <f>Datos!$O$9</f>
        <v>1</v>
      </c>
      <c r="F21" s="5"/>
      <c r="G21" s="7">
        <f>Datos!O5+Datos!O6+Datos!O7+Datos!O8+Datos!O9</f>
        <v>38</v>
      </c>
    </row>
    <row r="22" spans="1:15" ht="8.25" customHeight="1" thickBot="1" x14ac:dyDescent="0.25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8" x14ac:dyDescent="0.25">
      <c r="A23" s="10" t="s">
        <v>3</v>
      </c>
    </row>
    <row r="24" spans="1:15" ht="4.5" customHeight="1" x14ac:dyDescent="0.2">
      <c r="A24" s="5"/>
      <c r="B24" s="5"/>
      <c r="C24" s="5"/>
      <c r="D24" s="5"/>
      <c r="E24" s="5"/>
      <c r="G24" s="5"/>
    </row>
    <row r="25" spans="1:15" x14ac:dyDescent="0.2">
      <c r="A25" s="5" t="s">
        <v>16</v>
      </c>
      <c r="B25" s="5"/>
      <c r="C25" s="5"/>
      <c r="D25" s="5"/>
      <c r="E25" s="7">
        <f>Datos!$P$9</f>
        <v>7</v>
      </c>
      <c r="G25" s="7">
        <f>Datos!P5+Datos!P6+Datos!P7+Datos!P8+Datos!P9</f>
        <v>39</v>
      </c>
    </row>
    <row r="26" spans="1:15" ht="4.5" customHeight="1" x14ac:dyDescent="0.2">
      <c r="A26" s="5"/>
      <c r="B26" s="5"/>
      <c r="C26" s="5"/>
      <c r="D26" s="5"/>
      <c r="E26" s="7"/>
      <c r="G26" s="5"/>
    </row>
    <row r="27" spans="1:15" x14ac:dyDescent="0.2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 x14ac:dyDescent="0.2">
      <c r="A28" s="9" t="str">
        <f>"           Acumulado "&amp;Datos!$D$2</f>
        <v xml:space="preserve">           Acumulado 2025</v>
      </c>
    </row>
    <row r="41" spans="1:15" ht="56.65" customHeight="1" x14ac:dyDescent="0.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 x14ac:dyDescent="0.2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 x14ac:dyDescent="0.2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JhRaLZ2mZb/jGyLboGQD0OfINEiPWxdW/XY6YpwQpaBdXh+O1O0OSXOQjB/5BrFEsvzlsVRptiHI4aDvCdg+TA==" saltValue="10JgkjrwEKiw0U62Pfh+zw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A1:O46"/>
  <sheetViews>
    <sheetView showGridLines="0" workbookViewId="0">
      <selection activeCell="O23" sqref="O23"/>
    </sheetView>
  </sheetViews>
  <sheetFormatPr baseColWidth="10" defaultColWidth="11.42578125" defaultRowHeight="14.25" x14ac:dyDescent="0.2"/>
  <cols>
    <col min="1" max="5" width="11.42578125" style="1"/>
    <col min="6" max="6" width="3.7109375" style="1" customWidth="1"/>
    <col min="7" max="7" width="13.7109375" style="1" customWidth="1"/>
    <col min="8" max="16384" width="11.42578125" style="1"/>
  </cols>
  <sheetData>
    <row r="1" spans="1:14" ht="17.649999999999999" customHeight="1" x14ac:dyDescent="0.2">
      <c r="N1" s="3" t="s">
        <v>42</v>
      </c>
    </row>
    <row r="2" spans="1:14" x14ac:dyDescent="0.2">
      <c r="N2" s="3" t="s">
        <v>43</v>
      </c>
    </row>
    <row r="3" spans="1:14" ht="18" x14ac:dyDescent="0.2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" x14ac:dyDescent="0.2">
      <c r="A4" s="56" t="str">
        <f>Datos!$F$10&amp;", "&amp;Datos!$D$2</f>
        <v>Junio,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8" x14ac:dyDescent="0.25">
      <c r="A6" s="10" t="s">
        <v>1</v>
      </c>
      <c r="G6" s="4"/>
    </row>
    <row r="7" spans="1:14" ht="26.25" customHeight="1" x14ac:dyDescent="0.25">
      <c r="A7" s="10" t="str">
        <f>Datos!$F$10&amp;", "&amp;Datos!$D$2</f>
        <v>Junio, 2025</v>
      </c>
      <c r="E7" s="12"/>
      <c r="G7" s="11"/>
      <c r="I7" s="10" t="str">
        <f>"Acumulado Junio 2003 a "&amp;Datos!$F$10&amp;" "&amp;Datos!$D$2</f>
        <v>Acumulado Junio 2003 a Junio 2025</v>
      </c>
    </row>
    <row r="8" spans="1:14" ht="25.5" x14ac:dyDescent="0.2">
      <c r="E8" s="12" t="s">
        <v>45</v>
      </c>
      <c r="G8" s="12" t="s">
        <v>53</v>
      </c>
    </row>
    <row r="9" spans="1:14" x14ac:dyDescent="0.2">
      <c r="A9" s="5" t="s">
        <v>46</v>
      </c>
      <c r="B9" s="5"/>
      <c r="C9" s="5"/>
      <c r="E9" s="8">
        <f>IF(E12&gt;0,E12+E14,"")</f>
        <v>6416</v>
      </c>
      <c r="F9" s="5"/>
      <c r="G9" s="8">
        <f>Datos!K5+Datos!K6+Datos!K7+Datos!K8+Datos!K9+Datos!K10</f>
        <v>34508</v>
      </c>
      <c r="I9" s="9" t="s">
        <v>47</v>
      </c>
      <c r="J9" s="5"/>
      <c r="K9" s="5"/>
      <c r="N9" s="8">
        <f>IF(N12&gt;0,N12+N14,"")</f>
        <v>1140769</v>
      </c>
    </row>
    <row r="10" spans="1:14" x14ac:dyDescent="0.2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 x14ac:dyDescent="0.2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 x14ac:dyDescent="0.2">
      <c r="A12" s="5" t="s">
        <v>7</v>
      </c>
      <c r="B12" s="5"/>
      <c r="C12" s="5"/>
      <c r="D12" s="5"/>
      <c r="E12" s="7">
        <f>Datos!$G$10</f>
        <v>6315</v>
      </c>
      <c r="F12" s="5"/>
      <c r="G12" s="7">
        <f>Datos!G5+Datos!G6+Datos!G7+Datos!G8+Datos!G9+Datos!G10</f>
        <v>33615</v>
      </c>
      <c r="I12" s="5" t="s">
        <v>7</v>
      </c>
      <c r="J12" s="5"/>
      <c r="K12" s="5"/>
      <c r="N12" s="7">
        <f>Datos!$H$10</f>
        <v>1097586</v>
      </c>
    </row>
    <row r="13" spans="1:14" x14ac:dyDescent="0.2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 x14ac:dyDescent="0.2">
      <c r="A14" s="5" t="s">
        <v>9</v>
      </c>
      <c r="B14" s="5"/>
      <c r="C14" s="5"/>
      <c r="D14" s="5"/>
      <c r="E14" s="7">
        <f>Datos!$I$10</f>
        <v>101</v>
      </c>
      <c r="F14" s="5"/>
      <c r="G14" s="7">
        <f>Datos!I5+Datos!I6+Datos!I7+Datos!I8+Datos!I9+Datos!I10</f>
        <v>893</v>
      </c>
      <c r="I14" s="5" t="s">
        <v>9</v>
      </c>
      <c r="J14" s="5"/>
      <c r="K14" s="5"/>
      <c r="N14" s="7">
        <f>Datos!$J$10</f>
        <v>43183</v>
      </c>
    </row>
    <row r="15" spans="1:14" ht="15" thickBot="1" x14ac:dyDescent="0.25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 x14ac:dyDescent="0.2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 x14ac:dyDescent="0.2">
      <c r="A17" s="5" t="s">
        <v>51</v>
      </c>
      <c r="B17" s="5"/>
      <c r="C17" s="5"/>
      <c r="D17" s="5"/>
      <c r="E17" s="7">
        <f>Datos!$M$10</f>
        <v>253</v>
      </c>
      <c r="F17" s="5"/>
      <c r="G17" s="7">
        <f>Datos!M5+Datos!M6+Datos!M7+Datos!M8+Datos!M9+Datos!M10</f>
        <v>1492</v>
      </c>
      <c r="I17" s="5" t="s">
        <v>51</v>
      </c>
      <c r="J17" s="5"/>
      <c r="K17" s="5"/>
      <c r="N17" s="7">
        <f>Datos!$N$10</f>
        <v>29796</v>
      </c>
      <c r="O17" s="13"/>
    </row>
    <row r="18" spans="1:15" ht="15" thickBo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8" x14ac:dyDescent="0.25">
      <c r="A19" s="10" t="s">
        <v>2</v>
      </c>
      <c r="F19" s="4"/>
      <c r="N19" s="24" t="s">
        <v>52</v>
      </c>
    </row>
    <row r="20" spans="1:15" ht="12.75" customHeight="1" x14ac:dyDescent="0.2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 x14ac:dyDescent="0.2">
      <c r="A21" s="5" t="s">
        <v>54</v>
      </c>
      <c r="B21" s="5"/>
      <c r="C21" s="5"/>
      <c r="D21" s="5"/>
      <c r="E21" s="7">
        <f>Datos!$O$10</f>
        <v>2</v>
      </c>
      <c r="F21" s="5"/>
      <c r="G21" s="7">
        <f>Datos!O5+Datos!O6+Datos!O7+Datos!O8+Datos!O9+Datos!O10</f>
        <v>40</v>
      </c>
    </row>
    <row r="22" spans="1:15" ht="8.25" customHeight="1" thickBot="1" x14ac:dyDescent="0.25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8" x14ac:dyDescent="0.25">
      <c r="A23" s="10" t="s">
        <v>3</v>
      </c>
    </row>
    <row r="24" spans="1:15" ht="4.5" customHeight="1" x14ac:dyDescent="0.2">
      <c r="A24" s="5"/>
      <c r="B24" s="5"/>
      <c r="C24" s="5"/>
      <c r="D24" s="5"/>
      <c r="E24" s="5"/>
      <c r="G24" s="5"/>
    </row>
    <row r="25" spans="1:15" x14ac:dyDescent="0.2">
      <c r="A25" s="5" t="s">
        <v>16</v>
      </c>
      <c r="B25" s="5"/>
      <c r="C25" s="5"/>
      <c r="D25" s="5"/>
      <c r="E25" s="7">
        <f>Datos!$P$10</f>
        <v>14</v>
      </c>
      <c r="G25" s="7">
        <f>Datos!P5+Datos!P6+Datos!P7+Datos!P8+Datos!P9+Datos!P10</f>
        <v>53</v>
      </c>
    </row>
    <row r="26" spans="1:15" ht="4.5" customHeight="1" x14ac:dyDescent="0.2">
      <c r="A26" s="5"/>
      <c r="B26" s="5"/>
      <c r="C26" s="5"/>
      <c r="D26" s="5"/>
      <c r="E26" s="7"/>
      <c r="G26" s="5"/>
    </row>
    <row r="27" spans="1:15" x14ac:dyDescent="0.2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 x14ac:dyDescent="0.2">
      <c r="A28" s="9" t="str">
        <f>"           Acumulado "&amp;Datos!$D$2</f>
        <v xml:space="preserve">           Acumulado 2025</v>
      </c>
    </row>
    <row r="41" spans="1:15" ht="56.65" customHeight="1" x14ac:dyDescent="0.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 x14ac:dyDescent="0.2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 x14ac:dyDescent="0.2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wv5h+76mNYm+edV/txGZd9rgBRDb8edqFeSod56aiPgWRQPBuclAxMPXrqOqzUf9rak0XrUa2HJbKaXW+BhuNw==" saltValue="CtJ8A4TSwcuuRV3Yd3r74g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A1:O46"/>
  <sheetViews>
    <sheetView showGridLines="0" workbookViewId="0">
      <selection activeCell="H20" sqref="H20"/>
    </sheetView>
  </sheetViews>
  <sheetFormatPr baseColWidth="10" defaultColWidth="11.42578125" defaultRowHeight="14.25" x14ac:dyDescent="0.2"/>
  <cols>
    <col min="1" max="5" width="11.42578125" style="1"/>
    <col min="6" max="6" width="3.7109375" style="1" customWidth="1"/>
    <col min="7" max="7" width="13.7109375" style="1" customWidth="1"/>
    <col min="8" max="16384" width="11.42578125" style="1"/>
  </cols>
  <sheetData>
    <row r="1" spans="1:14" ht="17.649999999999999" customHeight="1" x14ac:dyDescent="0.2">
      <c r="N1" s="3" t="s">
        <v>42</v>
      </c>
    </row>
    <row r="2" spans="1:14" x14ac:dyDescent="0.2">
      <c r="N2" s="3" t="s">
        <v>43</v>
      </c>
    </row>
    <row r="3" spans="1:14" ht="18" x14ac:dyDescent="0.2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" x14ac:dyDescent="0.2">
      <c r="A4" s="56" t="str">
        <f>Datos!$F$11&amp;", "&amp;Datos!$D$2</f>
        <v>Julio,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8" x14ac:dyDescent="0.25">
      <c r="A6" s="10" t="s">
        <v>1</v>
      </c>
      <c r="G6" s="4"/>
    </row>
    <row r="7" spans="1:14" ht="26.25" customHeight="1" x14ac:dyDescent="0.25">
      <c r="A7" s="10" t="str">
        <f>Datos!$F$11&amp;", "&amp;Datos!$D$2</f>
        <v>Julio, 2025</v>
      </c>
      <c r="E7" s="12"/>
      <c r="G7" s="11"/>
      <c r="I7" s="10" t="str">
        <f>"Acumulado Junio 2003 a "&amp;Datos!$F$11&amp;" "&amp;Datos!$D$2</f>
        <v>Acumulado Junio 2003 a Julio 2025</v>
      </c>
    </row>
    <row r="8" spans="1:14" ht="25.5" x14ac:dyDescent="0.2">
      <c r="E8" s="12" t="s">
        <v>45</v>
      </c>
      <c r="G8" s="12" t="s">
        <v>53</v>
      </c>
    </row>
    <row r="9" spans="1:14" x14ac:dyDescent="0.2">
      <c r="A9" s="5" t="s">
        <v>46</v>
      </c>
      <c r="B9" s="5"/>
      <c r="C9" s="5"/>
      <c r="E9" s="8">
        <f>IF(E12&gt;0,E12+E14,"")</f>
        <v>2719</v>
      </c>
      <c r="F9" s="5"/>
      <c r="G9" s="8">
        <f>Datos!K5+Datos!K6+Datos!K7+Datos!K8+Datos!K9+Datos!K10+Datos!K11</f>
        <v>37227</v>
      </c>
      <c r="I9" s="9" t="s">
        <v>47</v>
      </c>
      <c r="J9" s="5"/>
      <c r="K9" s="5"/>
      <c r="N9" s="8">
        <f>IF(N12&gt;0,N12+N14,"")</f>
        <v>1143488</v>
      </c>
    </row>
    <row r="10" spans="1:14" x14ac:dyDescent="0.2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 x14ac:dyDescent="0.2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 x14ac:dyDescent="0.2">
      <c r="A12" s="5" t="s">
        <v>7</v>
      </c>
      <c r="B12" s="5"/>
      <c r="C12" s="5"/>
      <c r="D12" s="5"/>
      <c r="E12" s="7">
        <f>Datos!$G$11</f>
        <v>2682</v>
      </c>
      <c r="F12" s="5"/>
      <c r="G12" s="7">
        <f>Datos!G5+Datos!G6+Datos!G7+Datos!G8+Datos!G9+Datos!G10+Datos!G11</f>
        <v>36297</v>
      </c>
      <c r="I12" s="5" t="s">
        <v>7</v>
      </c>
      <c r="J12" s="5"/>
      <c r="K12" s="5"/>
      <c r="N12" s="7">
        <f>Datos!$H$11</f>
        <v>1100268</v>
      </c>
    </row>
    <row r="13" spans="1:14" x14ac:dyDescent="0.2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 x14ac:dyDescent="0.2">
      <c r="A14" s="5" t="s">
        <v>9</v>
      </c>
      <c r="B14" s="5"/>
      <c r="C14" s="5"/>
      <c r="D14" s="5"/>
      <c r="E14" s="7">
        <f>Datos!$I$11</f>
        <v>37</v>
      </c>
      <c r="F14" s="5"/>
      <c r="G14" s="7">
        <f>Datos!I5+Datos!I6+Datos!I7+Datos!I8+Datos!I9+Datos!I10+Datos!I11</f>
        <v>930</v>
      </c>
      <c r="I14" s="5" t="s">
        <v>9</v>
      </c>
      <c r="J14" s="5"/>
      <c r="K14" s="5"/>
      <c r="N14" s="7">
        <f>Datos!$J$11</f>
        <v>43220</v>
      </c>
    </row>
    <row r="15" spans="1:14" ht="15" thickBot="1" x14ac:dyDescent="0.25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 x14ac:dyDescent="0.2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 x14ac:dyDescent="0.2">
      <c r="A17" s="5" t="s">
        <v>51</v>
      </c>
      <c r="B17" s="5"/>
      <c r="C17" s="5"/>
      <c r="D17" s="5"/>
      <c r="E17" s="7">
        <f>Datos!$M$11</f>
        <v>161</v>
      </c>
      <c r="F17" s="5"/>
      <c r="G17" s="7">
        <f>Datos!M5+Datos!M6+Datos!M7+Datos!M8+Datos!M9+Datos!M10+Datos!M11</f>
        <v>1653</v>
      </c>
      <c r="I17" s="5" t="s">
        <v>51</v>
      </c>
      <c r="J17" s="5"/>
      <c r="K17" s="5"/>
      <c r="N17" s="7">
        <f>Datos!$N$11</f>
        <v>29957</v>
      </c>
      <c r="O17" s="13"/>
    </row>
    <row r="18" spans="1:15" ht="15" thickBo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8" x14ac:dyDescent="0.25">
      <c r="A19" s="10" t="s">
        <v>2</v>
      </c>
      <c r="F19" s="4"/>
      <c r="N19" s="24" t="s">
        <v>52</v>
      </c>
    </row>
    <row r="20" spans="1:15" ht="12.75" customHeight="1" x14ac:dyDescent="0.2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 x14ac:dyDescent="0.2">
      <c r="A21" s="5" t="s">
        <v>54</v>
      </c>
      <c r="B21" s="5"/>
      <c r="C21" s="5"/>
      <c r="D21" s="5"/>
      <c r="E21" s="7">
        <f>Datos!$O$11</f>
        <v>3</v>
      </c>
      <c r="F21" s="5"/>
      <c r="G21" s="7">
        <f>Datos!O5+Datos!O6+Datos!O7+Datos!O8+Datos!O9+Datos!O10+Datos!O11</f>
        <v>43</v>
      </c>
    </row>
    <row r="22" spans="1:15" ht="8.25" customHeight="1" thickBot="1" x14ac:dyDescent="0.25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8" x14ac:dyDescent="0.25">
      <c r="A23" s="10" t="s">
        <v>3</v>
      </c>
    </row>
    <row r="24" spans="1:15" ht="4.5" customHeight="1" x14ac:dyDescent="0.2">
      <c r="A24" s="5"/>
      <c r="B24" s="5"/>
      <c r="C24" s="5"/>
      <c r="D24" s="5"/>
      <c r="E24" s="5"/>
      <c r="G24" s="5"/>
    </row>
    <row r="25" spans="1:15" x14ac:dyDescent="0.2">
      <c r="A25" s="5" t="s">
        <v>16</v>
      </c>
      <c r="B25" s="5"/>
      <c r="C25" s="5"/>
      <c r="D25" s="5"/>
      <c r="E25" s="7">
        <f>Datos!$P$11</f>
        <v>6</v>
      </c>
      <c r="G25" s="7">
        <f>Datos!P5+Datos!P6+Datos!P7+Datos!P8+Datos!P9+Datos!P10+Datos!P11</f>
        <v>59</v>
      </c>
    </row>
    <row r="26" spans="1:15" ht="4.5" customHeight="1" x14ac:dyDescent="0.2">
      <c r="A26" s="5"/>
      <c r="B26" s="5"/>
      <c r="C26" s="5"/>
      <c r="D26" s="5"/>
      <c r="E26" s="7"/>
      <c r="G26" s="5"/>
    </row>
    <row r="27" spans="1:15" x14ac:dyDescent="0.2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 x14ac:dyDescent="0.2">
      <c r="A28" s="9" t="str">
        <f>"           Acumulado "&amp;Datos!$D$2</f>
        <v xml:space="preserve">           Acumulado 2025</v>
      </c>
    </row>
    <row r="41" spans="1:15" ht="56.65" customHeight="1" x14ac:dyDescent="0.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 x14ac:dyDescent="0.2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 x14ac:dyDescent="0.2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n/dAxZe/lyS+zEg1ITCOQtzj/Q8nA+yzb00EKBOKyz/2VvdzyFBYxPWYCJZnkxZbyYCOd6xcRuaGSwS3K6qZBg==" saltValue="+FKjb+wDR92y3/eJke1hbA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fitToPage="1"/>
  </sheetPr>
  <dimension ref="A1:O46"/>
  <sheetViews>
    <sheetView showGridLines="0" topLeftCell="A16" workbookViewId="0">
      <selection activeCell="A4" sqref="A4:N4"/>
    </sheetView>
  </sheetViews>
  <sheetFormatPr baseColWidth="10" defaultColWidth="11.42578125" defaultRowHeight="14.25" x14ac:dyDescent="0.2"/>
  <cols>
    <col min="1" max="5" width="11.42578125" style="1"/>
    <col min="6" max="6" width="3.7109375" style="1" customWidth="1"/>
    <col min="7" max="7" width="13.7109375" style="1" customWidth="1"/>
    <col min="8" max="16384" width="11.42578125" style="1"/>
  </cols>
  <sheetData>
    <row r="1" spans="1:14" ht="17.649999999999999" customHeight="1" x14ac:dyDescent="0.2">
      <c r="N1" s="3" t="s">
        <v>42</v>
      </c>
    </row>
    <row r="2" spans="1:14" x14ac:dyDescent="0.2">
      <c r="N2" s="3" t="s">
        <v>43</v>
      </c>
    </row>
    <row r="3" spans="1:14" ht="18" x14ac:dyDescent="0.25">
      <c r="A3" s="55" t="s">
        <v>44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15" x14ac:dyDescent="0.2">
      <c r="A4" s="56" t="str">
        <f>Datos!$F$12&amp;", "&amp;Datos!$D$2</f>
        <v>Agosto, 2025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6.75" customHeight="1" thickBo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8" x14ac:dyDescent="0.25">
      <c r="A6" s="10" t="s">
        <v>1</v>
      </c>
      <c r="G6" s="4"/>
    </row>
    <row r="7" spans="1:14" ht="26.25" customHeight="1" x14ac:dyDescent="0.25">
      <c r="A7" s="10" t="str">
        <f>Datos!$F$12&amp;", "&amp;Datos!$D$2</f>
        <v>Agosto, 2025</v>
      </c>
      <c r="E7" s="12"/>
      <c r="G7" s="11"/>
      <c r="I7" s="10" t="str">
        <f>"Acumulado Junio 2003 a "&amp;Datos!$F$12&amp;" "&amp;Datos!$D$2</f>
        <v>Acumulado Junio 2003 a Agosto 2025</v>
      </c>
    </row>
    <row r="8" spans="1:14" ht="25.5" x14ac:dyDescent="0.2">
      <c r="E8" s="12" t="s">
        <v>45</v>
      </c>
      <c r="G8" s="12" t="s">
        <v>53</v>
      </c>
    </row>
    <row r="9" spans="1:14" x14ac:dyDescent="0.2">
      <c r="A9" s="5" t="s">
        <v>46</v>
      </c>
      <c r="B9" s="5"/>
      <c r="C9" s="5"/>
      <c r="E9" s="8">
        <f>IF(E12&gt;0,E12+E14,"")</f>
        <v>3264</v>
      </c>
      <c r="F9" s="5"/>
      <c r="G9" s="8">
        <f>Datos!K5+Datos!K6+Datos!K7+Datos!K8+Datos!K9+Datos!K10+Datos!K11+Datos!K12</f>
        <v>40491</v>
      </c>
      <c r="I9" s="9" t="s">
        <v>47</v>
      </c>
      <c r="J9" s="5"/>
      <c r="K9" s="5"/>
      <c r="N9" s="8">
        <f>IF(N12&gt;0,N12+N14,"")</f>
        <v>1146752</v>
      </c>
    </row>
    <row r="10" spans="1:14" x14ac:dyDescent="0.2">
      <c r="A10" s="5" t="s">
        <v>48</v>
      </c>
      <c r="B10" s="5"/>
      <c r="C10" s="5"/>
      <c r="E10" s="7"/>
      <c r="F10" s="5"/>
      <c r="G10" s="8"/>
      <c r="I10" s="9" t="s">
        <v>49</v>
      </c>
      <c r="J10" s="5"/>
      <c r="K10" s="5"/>
      <c r="N10" s="8"/>
    </row>
    <row r="11" spans="1:14" x14ac:dyDescent="0.2">
      <c r="A11" s="5"/>
      <c r="B11" s="5"/>
      <c r="C11" s="5"/>
      <c r="D11" s="5"/>
      <c r="E11" s="5"/>
      <c r="F11" s="5"/>
      <c r="G11" s="7"/>
      <c r="I11" s="5"/>
      <c r="J11" s="5"/>
      <c r="K11" s="5"/>
      <c r="N11" s="9"/>
    </row>
    <row r="12" spans="1:14" x14ac:dyDescent="0.2">
      <c r="A12" s="5" t="s">
        <v>7</v>
      </c>
      <c r="B12" s="5"/>
      <c r="C12" s="5"/>
      <c r="D12" s="5"/>
      <c r="E12" s="7">
        <f>Datos!$G$12</f>
        <v>3153</v>
      </c>
      <c r="F12" s="5"/>
      <c r="G12" s="7">
        <f>Datos!G5+Datos!G6+Datos!G7+Datos!G8+Datos!G9+Datos!G10+Datos!G11+Datos!G12</f>
        <v>39450</v>
      </c>
      <c r="I12" s="5" t="s">
        <v>7</v>
      </c>
      <c r="J12" s="5"/>
      <c r="K12" s="5"/>
      <c r="N12" s="7">
        <f>Datos!$H$12</f>
        <v>1103421</v>
      </c>
    </row>
    <row r="13" spans="1:14" x14ac:dyDescent="0.2">
      <c r="A13" s="5"/>
      <c r="B13" s="5"/>
      <c r="C13" s="5"/>
      <c r="D13" s="5"/>
      <c r="E13" s="5"/>
      <c r="F13" s="5"/>
      <c r="G13" s="7"/>
      <c r="I13" s="5"/>
      <c r="J13" s="5"/>
      <c r="K13" s="5"/>
      <c r="N13" s="5"/>
    </row>
    <row r="14" spans="1:14" x14ac:dyDescent="0.2">
      <c r="A14" s="5" t="s">
        <v>9</v>
      </c>
      <c r="B14" s="5"/>
      <c r="C14" s="5"/>
      <c r="D14" s="5"/>
      <c r="E14" s="7">
        <f>Datos!$I$12</f>
        <v>111</v>
      </c>
      <c r="F14" s="5"/>
      <c r="G14" s="7">
        <f>Datos!I5+Datos!I6+Datos!I7+Datos!I8+Datos!I9+Datos!I10+Datos!I11+Datos!I12</f>
        <v>1041</v>
      </c>
      <c r="I14" s="5" t="s">
        <v>9</v>
      </c>
      <c r="J14" s="5"/>
      <c r="K14" s="5"/>
      <c r="N14" s="7">
        <f>Datos!$J$12</f>
        <v>43331</v>
      </c>
    </row>
    <row r="15" spans="1:14" ht="15" thickBot="1" x14ac:dyDescent="0.25">
      <c r="A15" s="2"/>
      <c r="B15" s="2"/>
      <c r="C15" s="2"/>
      <c r="D15" s="2"/>
      <c r="E15" s="2"/>
      <c r="F15" s="2"/>
      <c r="G15" s="14"/>
      <c r="H15" s="2"/>
      <c r="I15" s="2"/>
      <c r="J15" s="2"/>
      <c r="K15" s="2"/>
      <c r="L15" s="2"/>
      <c r="M15" s="2"/>
      <c r="N15" s="2"/>
    </row>
    <row r="16" spans="1:14" x14ac:dyDescent="0.2">
      <c r="A16" s="5" t="s">
        <v>50</v>
      </c>
      <c r="B16" s="5"/>
      <c r="C16" s="5"/>
      <c r="D16" s="5"/>
      <c r="E16" s="5"/>
      <c r="F16" s="5"/>
      <c r="G16" s="5"/>
      <c r="I16" s="5" t="s">
        <v>50</v>
      </c>
      <c r="J16" s="5"/>
      <c r="K16" s="5"/>
      <c r="L16" s="7"/>
    </row>
    <row r="17" spans="1:15" x14ac:dyDescent="0.2">
      <c r="A17" s="5" t="s">
        <v>51</v>
      </c>
      <c r="B17" s="5"/>
      <c r="C17" s="5"/>
      <c r="D17" s="5"/>
      <c r="E17" s="7">
        <f>Datos!$M$12</f>
        <v>403</v>
      </c>
      <c r="F17" s="5"/>
      <c r="G17" s="7">
        <f>Datos!M5+Datos!M6+Datos!M7+Datos!M8+Datos!M9+Datos!M10+Datos!M11+Datos!M12</f>
        <v>2056</v>
      </c>
      <c r="I17" s="5" t="s">
        <v>51</v>
      </c>
      <c r="J17" s="5"/>
      <c r="K17" s="5"/>
      <c r="N17" s="7">
        <f>Datos!$N$12</f>
        <v>30360</v>
      </c>
      <c r="O17" s="13"/>
    </row>
    <row r="18" spans="1:15" ht="15" thickBo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5" ht="18" x14ac:dyDescent="0.25">
      <c r="A19" s="10" t="s">
        <v>2</v>
      </c>
      <c r="F19" s="4"/>
      <c r="N19" s="24" t="s">
        <v>52</v>
      </c>
    </row>
    <row r="20" spans="1:15" ht="12.75" customHeight="1" x14ac:dyDescent="0.2">
      <c r="A20" s="5"/>
      <c r="B20" s="5"/>
      <c r="C20" s="5"/>
      <c r="D20" s="5"/>
      <c r="E20" s="5"/>
      <c r="F20" s="5"/>
      <c r="G20" s="5"/>
      <c r="N20" s="24" t="str">
        <f>"Acumulado 2003 - "&amp;Datos!$D$2&amp;"     "</f>
        <v xml:space="preserve">Acumulado 2003 - 2025     </v>
      </c>
    </row>
    <row r="21" spans="1:15" x14ac:dyDescent="0.2">
      <c r="A21" s="5" t="s">
        <v>54</v>
      </c>
      <c r="B21" s="5"/>
      <c r="C21" s="5"/>
      <c r="D21" s="5"/>
      <c r="E21" s="7">
        <f>Datos!$O$12</f>
        <v>2</v>
      </c>
      <c r="F21" s="5"/>
      <c r="G21" s="7">
        <f>Datos!O5+Datos!O6+Datos!O7+Datos!O8+Datos!O9+Datos!O10+Datos!O11+Datos!O12</f>
        <v>45</v>
      </c>
    </row>
    <row r="22" spans="1:15" ht="8.25" customHeight="1" thickBot="1" x14ac:dyDescent="0.25">
      <c r="A22" s="6"/>
      <c r="B22" s="6"/>
      <c r="C22" s="6"/>
      <c r="D22" s="6"/>
      <c r="E22" s="6"/>
      <c r="F22" s="6"/>
      <c r="G22" s="6"/>
      <c r="H22" s="54"/>
      <c r="I22" s="54"/>
      <c r="J22" s="54"/>
      <c r="K22" s="54"/>
      <c r="L22" s="5"/>
    </row>
    <row r="23" spans="1:15" ht="18" x14ac:dyDescent="0.25">
      <c r="A23" s="10" t="s">
        <v>3</v>
      </c>
    </row>
    <row r="24" spans="1:15" ht="4.5" customHeight="1" x14ac:dyDescent="0.2">
      <c r="A24" s="5"/>
      <c r="B24" s="5"/>
      <c r="C24" s="5"/>
      <c r="D24" s="5"/>
      <c r="E24" s="5"/>
      <c r="G24" s="5"/>
    </row>
    <row r="25" spans="1:15" x14ac:dyDescent="0.2">
      <c r="A25" s="5" t="s">
        <v>16</v>
      </c>
      <c r="B25" s="5"/>
      <c r="C25" s="5"/>
      <c r="D25" s="5"/>
      <c r="E25" s="7">
        <f>Datos!$P$12</f>
        <v>4</v>
      </c>
      <c r="G25" s="7">
        <f>Datos!P5+Datos!P6+Datos!P7+Datos!P8+Datos!P9+Datos!P10+Datos!P11+Datos!P12</f>
        <v>63</v>
      </c>
    </row>
    <row r="26" spans="1:15" ht="4.5" customHeight="1" x14ac:dyDescent="0.2">
      <c r="A26" s="5"/>
      <c r="B26" s="5"/>
      <c r="C26" s="5"/>
      <c r="D26" s="5"/>
      <c r="E26" s="7"/>
      <c r="G26" s="5"/>
    </row>
    <row r="27" spans="1:15" x14ac:dyDescent="0.2">
      <c r="A27" s="9" t="str">
        <f>"           Solicitudes de Acceso a la Información"</f>
        <v xml:space="preserve">           Solicitudes de Acceso a la Información</v>
      </c>
      <c r="B27" s="5"/>
      <c r="C27" s="5"/>
      <c r="D27" s="5"/>
      <c r="E27" s="5"/>
    </row>
    <row r="28" spans="1:15" x14ac:dyDescent="0.2">
      <c r="A28" s="9" t="str">
        <f>"           Acumulado "&amp;Datos!$D$2</f>
        <v xml:space="preserve">           Acumulado 2025</v>
      </c>
    </row>
    <row r="41" spans="1:15" ht="56.65" customHeight="1" x14ac:dyDescent="0.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</row>
    <row r="45" spans="1:15" x14ac:dyDescent="0.2">
      <c r="B45" s="58" t="s">
        <v>55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 x14ac:dyDescent="0.2"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</sheetData>
  <sheetProtection algorithmName="SHA-512" hashValue="D/r8JqwYw/39QszyOz7SZQjbgUq4f7a+S3FHcbuVCTB8Y3viVN+UjrY8W6leVJzFxzPLz3ZqSO4K/9frzutojA==" saltValue="JUVUjIBTm4W6KRpUfuFiIg==" spinCount="100000" sheet="1" objects="1" scenarios="1"/>
  <mergeCells count="5">
    <mergeCell ref="A3:N3"/>
    <mergeCell ref="A4:N4"/>
    <mergeCell ref="H22:K22"/>
    <mergeCell ref="A41:N41"/>
    <mergeCell ref="B45:O46"/>
  </mergeCells>
  <printOptions horizontalCentered="1" verticalCentered="1"/>
  <pageMargins left="0.39370078740157483" right="0.39370078740157483" top="0.55118110236220474" bottom="0.55118110236220474" header="0.31496062992125984" footer="0.31496062992125984"/>
  <pageSetup scale="74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791AFEB406F7448C68D3A9246923F2" ma:contentTypeVersion="8" ma:contentTypeDescription="Crear nuevo documento." ma:contentTypeScope="" ma:versionID="818e9e94f385a12384415a4bba823934">
  <xsd:schema xmlns:xsd="http://www.w3.org/2001/XMLSchema" xmlns:xs="http://www.w3.org/2001/XMLSchema" xmlns:p="http://schemas.microsoft.com/office/2006/metadata/properties" xmlns:ns3="36aa0243-ac24-4551-81e3-e67f1783ca31" xmlns:ns4="2c82fd90-c038-4c97-9477-28afa87c0e3e" targetNamespace="http://schemas.microsoft.com/office/2006/metadata/properties" ma:root="true" ma:fieldsID="db66dc70c2d9d032dfd2570f3d14cfb7" ns3:_="" ns4:_="">
    <xsd:import namespace="36aa0243-ac24-4551-81e3-e67f1783ca31"/>
    <xsd:import namespace="2c82fd90-c038-4c97-9477-28afa87c0e3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aa0243-ac24-4551-81e3-e67f1783ca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82fd90-c038-4c97-9477-28afa87c0e3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E703A95-56EE-47B4-920F-E66E593C3F2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6BFC5AC-E032-40B0-B130-74F201A11CD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0F20227-37AF-4B6B-A9FD-D8210090D0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6aa0243-ac24-4551-81e3-e67f1783ca31"/>
    <ds:schemaRef ds:uri="2c82fd90-c038-4c97-9477-28afa87c0e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12</vt:i4>
      </vt:variant>
    </vt:vector>
  </HeadingPairs>
  <TitlesOfParts>
    <vt:vector size="25" baseType="lpstr">
      <vt:lpstr>Datos</vt:lpstr>
      <vt:lpstr>Enero</vt:lpstr>
      <vt:lpstr>Enero-Febrero</vt:lpstr>
      <vt:lpstr>Enero-Marzo</vt:lpstr>
      <vt:lpstr>Enero-Abril</vt:lpstr>
      <vt:lpstr>Enero-Mayo</vt:lpstr>
      <vt:lpstr>Enero-Junio</vt:lpstr>
      <vt:lpstr>Enero-Julio</vt:lpstr>
      <vt:lpstr>Enero-Agosto</vt:lpstr>
      <vt:lpstr>Enero-Septiembre</vt:lpstr>
      <vt:lpstr>Enero-Octubre</vt:lpstr>
      <vt:lpstr>Enero-Noviembre</vt:lpstr>
      <vt:lpstr>Enero-Diciembre</vt:lpstr>
      <vt:lpstr>Enero!Área_de_impresión</vt:lpstr>
      <vt:lpstr>'Enero-Abril'!Área_de_impresión</vt:lpstr>
      <vt:lpstr>'Enero-Agosto'!Área_de_impresión</vt:lpstr>
      <vt:lpstr>'Enero-Diciembre'!Área_de_impresión</vt:lpstr>
      <vt:lpstr>'Enero-Febrero'!Área_de_impresión</vt:lpstr>
      <vt:lpstr>'Enero-Julio'!Área_de_impresión</vt:lpstr>
      <vt:lpstr>'Enero-Junio'!Área_de_impresión</vt:lpstr>
      <vt:lpstr>'Enero-Marzo'!Área_de_impresión</vt:lpstr>
      <vt:lpstr>'Enero-Mayo'!Área_de_impresión</vt:lpstr>
      <vt:lpstr>'Enero-Noviembre'!Área_de_impresión</vt:lpstr>
      <vt:lpstr>'Enero-Octubre'!Área_de_impresión</vt:lpstr>
      <vt:lpstr>'Enero-Septiembre'!Área_de_impresión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gruizc</dc:creator>
  <cp:keywords/>
  <dc:description/>
  <cp:lastModifiedBy>GUSTAVO MARTINEZ PEÑA</cp:lastModifiedBy>
  <cp:revision/>
  <cp:lastPrinted>2025-10-08T22:29:40Z</cp:lastPrinted>
  <dcterms:created xsi:type="dcterms:W3CDTF">2012-02-07T22:08:36Z</dcterms:created>
  <dcterms:modified xsi:type="dcterms:W3CDTF">2025-10-23T19:12:11Z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0x010100C2791AFEB406F7448C68D3A9246923F2</vt:lpwstr>
  </property>
</Properties>
</file>